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90" tabRatio="593" activeTab="2"/>
  </bookViews>
  <sheets>
    <sheet name="Summary" sheetId="1" r:id="rId1"/>
    <sheet name="Sheet1" sheetId="2" r:id="rId2"/>
    <sheet name="Budget" sheetId="3" r:id="rId3"/>
    <sheet name="Salary" sheetId="4" r:id="rId4"/>
  </sheets>
  <definedNames>
    <definedName name="_xlnm.Print_Titles" localSheetId="2">'Budget'!$1:$3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<sst xmlns="http://schemas.openxmlformats.org/spreadsheetml/2006/main" count="798" uniqueCount="373">
  <si>
    <t>CURRENT</t>
  </si>
  <si>
    <t>TENTATIVE</t>
  </si>
  <si>
    <t>PRELIMINARY</t>
  </si>
  <si>
    <t>ADOPTED</t>
  </si>
  <si>
    <t>CHANGE</t>
  </si>
  <si>
    <t>%CHANGE</t>
  </si>
  <si>
    <t>ACTUAL</t>
  </si>
  <si>
    <t>AS AMENDED</t>
  </si>
  <si>
    <t>BUDGET</t>
  </si>
  <si>
    <t>FROM</t>
  </si>
  <si>
    <t>GENERAL GOVERNMENT SUPPORT</t>
  </si>
  <si>
    <t xml:space="preserve"> TOWN BOARD</t>
  </si>
  <si>
    <t xml:space="preserve"> JUSTICES</t>
  </si>
  <si>
    <t xml:space="preserve"> SUPERVISOR</t>
  </si>
  <si>
    <t xml:space="preserve"> TAX COLLECTION</t>
  </si>
  <si>
    <t xml:space="preserve"> BUDGET</t>
  </si>
  <si>
    <t xml:space="preserve"> ASSESSORS</t>
  </si>
  <si>
    <t xml:space="preserve"> TOWN CLERK</t>
  </si>
  <si>
    <t xml:space="preserve"> ATTORNEY</t>
  </si>
  <si>
    <t xml:space="preserve"> ELECTIONS</t>
  </si>
  <si>
    <t xml:space="preserve"> BUILDINGS</t>
  </si>
  <si>
    <t xml:space="preserve"> CENTRAL COMMUNICATIONS SYSTEM</t>
  </si>
  <si>
    <t xml:space="preserve"> CENTRAL PRINTING AND MAILING</t>
  </si>
  <si>
    <t xml:space="preserve"> SPECIAL ITEMS</t>
  </si>
  <si>
    <t xml:space="preserve">    TOTAL GENERAL</t>
  </si>
  <si>
    <t xml:space="preserve">     GOV'T. SUPPORT</t>
  </si>
  <si>
    <t>PUBLIC SAFETY</t>
  </si>
  <si>
    <t xml:space="preserve"> CONTROL OF DOGS</t>
  </si>
  <si>
    <t xml:space="preserve">    TOTAL PUBLIC SAFETY</t>
  </si>
  <si>
    <t xml:space="preserve"> REGISTRAR VITAL STATISTICS</t>
  </si>
  <si>
    <t xml:space="preserve">    TOTAL HEALTH</t>
  </si>
  <si>
    <t>TRANSPORTATION</t>
  </si>
  <si>
    <t xml:space="preserve"> SUPT. OF HIGHWAYS</t>
  </si>
  <si>
    <t xml:space="preserve"> GARAGE</t>
  </si>
  <si>
    <t xml:space="preserve"> STREET LIGHTING</t>
  </si>
  <si>
    <t xml:space="preserve">    TOTAL TRANSPORTATION</t>
  </si>
  <si>
    <t>ECONOMIC ASSIST./ OPPORTUNITY</t>
  </si>
  <si>
    <t xml:space="preserve"> PUBLICITY</t>
  </si>
  <si>
    <t xml:space="preserve"> VETERANS SERVICES</t>
  </si>
  <si>
    <t xml:space="preserve">    TOTAL ECONOMIC ASSISTANCE</t>
  </si>
  <si>
    <t>CULTURE - RECREATION</t>
  </si>
  <si>
    <t xml:space="preserve"> PARKS</t>
  </si>
  <si>
    <t xml:space="preserve"> YOUTH PROGRAM</t>
  </si>
  <si>
    <t xml:space="preserve"> MUSEUM</t>
  </si>
  <si>
    <t xml:space="preserve"> HISTORIAN</t>
  </si>
  <si>
    <t xml:space="preserve"> ADULT RECREATION</t>
  </si>
  <si>
    <t xml:space="preserve">    TOTAL CULTURE - RECREATION</t>
  </si>
  <si>
    <t>HOME &amp; COMMUNITY SERVICES</t>
  </si>
  <si>
    <t xml:space="preserve"> PLANNING</t>
  </si>
  <si>
    <t xml:space="preserve"> COMMUNITY BEAUTIFICATION</t>
  </si>
  <si>
    <t xml:space="preserve"> CEMETERIES</t>
  </si>
  <si>
    <t xml:space="preserve">    TOTAL HOME AND COMMUNITY</t>
  </si>
  <si>
    <t xml:space="preserve">          SERVICES</t>
  </si>
  <si>
    <t>UNDISTRIBUTED</t>
  </si>
  <si>
    <t xml:space="preserve"> INTERFUND TRANSFERS</t>
  </si>
  <si>
    <t xml:space="preserve">    TOTAL UNDISTRIBUTED</t>
  </si>
  <si>
    <t>*TOTAL APPROPRIATIONS</t>
  </si>
  <si>
    <t>REVENUES</t>
  </si>
  <si>
    <t xml:space="preserve"> REAL PROPERTY TAX ITEMS</t>
  </si>
  <si>
    <t xml:space="preserve"> USE OF MONEY-PROPERTY</t>
  </si>
  <si>
    <t xml:space="preserve"> LICENSES AND PERMITS</t>
  </si>
  <si>
    <t xml:space="preserve"> FINES AND FORFEITURES</t>
  </si>
  <si>
    <t xml:space="preserve"> MISCELLANEOUS</t>
  </si>
  <si>
    <t>HIGHWAY APPROPRIATIONS</t>
  </si>
  <si>
    <t xml:space="preserve"> EMPLOYEE BENEFITS</t>
  </si>
  <si>
    <t>HIGHWAY REVENUES</t>
  </si>
  <si>
    <t>APPROPRIATION</t>
  </si>
  <si>
    <t>AMOUNT TO BE</t>
  </si>
  <si>
    <t>APPRO-</t>
  </si>
  <si>
    <t xml:space="preserve">   PRIATIONS</t>
  </si>
  <si>
    <t>SPECIAL DISTRICTS:</t>
  </si>
  <si>
    <t xml:space="preserve">                    TOTALS</t>
  </si>
  <si>
    <t>==========</t>
  </si>
  <si>
    <t xml:space="preserve">   SALARY</t>
  </si>
  <si>
    <t xml:space="preserve">    Supervisor</t>
  </si>
  <si>
    <t xml:space="preserve">    Superintendent of Highways</t>
  </si>
  <si>
    <t xml:space="preserve">    Councilman</t>
  </si>
  <si>
    <t xml:space="preserve">    Town Clerk</t>
  </si>
  <si>
    <t xml:space="preserve">    Assessor, Chairman</t>
  </si>
  <si>
    <t xml:space="preserve">    Assessor</t>
  </si>
  <si>
    <t>A1010.1</t>
  </si>
  <si>
    <t>A1010.4</t>
  </si>
  <si>
    <t>A1110.2</t>
  </si>
  <si>
    <t>A1110.4</t>
  </si>
  <si>
    <t>CODE</t>
  </si>
  <si>
    <t>A1220.2</t>
  </si>
  <si>
    <t>A1220.4</t>
  </si>
  <si>
    <t>A1330.1</t>
  </si>
  <si>
    <t>A1330.2</t>
  </si>
  <si>
    <t>A1330.4</t>
  </si>
  <si>
    <t>A1340.1</t>
  </si>
  <si>
    <t>GENERAL FUND APPROPRIATIONS</t>
  </si>
  <si>
    <t>A1355.1</t>
  </si>
  <si>
    <t>A1355.2</t>
  </si>
  <si>
    <t>A1355.4</t>
  </si>
  <si>
    <t>A1410.2</t>
  </si>
  <si>
    <t>A1410.4</t>
  </si>
  <si>
    <t>A1420.4</t>
  </si>
  <si>
    <t>A1450.4</t>
  </si>
  <si>
    <t>A1620.2</t>
  </si>
  <si>
    <t>A1620.4</t>
  </si>
  <si>
    <t>A1650.4</t>
  </si>
  <si>
    <t>A1670.2</t>
  </si>
  <si>
    <t>A1670.4</t>
  </si>
  <si>
    <t>A1910.4</t>
  </si>
  <si>
    <t>A1920.4</t>
  </si>
  <si>
    <t>A1989.4</t>
  </si>
  <si>
    <t>A1990.4</t>
  </si>
  <si>
    <t>A3510.1</t>
  </si>
  <si>
    <t>A3510.4</t>
  </si>
  <si>
    <t>A4020.4</t>
  </si>
  <si>
    <t>A4540.4</t>
  </si>
  <si>
    <t>A5010.4</t>
  </si>
  <si>
    <t>A5132.2</t>
  </si>
  <si>
    <t>A5132.4</t>
  </si>
  <si>
    <t>A5182.4</t>
  </si>
  <si>
    <t>A6410.4</t>
  </si>
  <si>
    <t>A6510.4</t>
  </si>
  <si>
    <t>A7110.1</t>
  </si>
  <si>
    <t>A7110.2</t>
  </si>
  <si>
    <t>A7110.4</t>
  </si>
  <si>
    <t>A7310.1</t>
  </si>
  <si>
    <t>A7310.2</t>
  </si>
  <si>
    <t>A7310.4</t>
  </si>
  <si>
    <t>A7410.2</t>
  </si>
  <si>
    <t>A7410.4</t>
  </si>
  <si>
    <t>A7450.4</t>
  </si>
  <si>
    <t>A7510.4</t>
  </si>
  <si>
    <t>A7620.4</t>
  </si>
  <si>
    <t>A8010.1</t>
  </si>
  <si>
    <t>A8010.2</t>
  </si>
  <si>
    <t>A8010.4</t>
  </si>
  <si>
    <t>A8020.1</t>
  </si>
  <si>
    <t>A8020.4</t>
  </si>
  <si>
    <t>A8160.1</t>
  </si>
  <si>
    <t>A8160.2</t>
  </si>
  <si>
    <t>A8160.4</t>
  </si>
  <si>
    <t>A8510.1</t>
  </si>
  <si>
    <t>A8510.4</t>
  </si>
  <si>
    <t>A8810.4</t>
  </si>
  <si>
    <t>A9010.8</t>
  </si>
  <si>
    <t>A9030.8</t>
  </si>
  <si>
    <t>A9050.8</t>
  </si>
  <si>
    <t>A9055.8</t>
  </si>
  <si>
    <t>A9060.8</t>
  </si>
  <si>
    <t>A9901.9</t>
  </si>
  <si>
    <t>GENERAL FUND ESTIMATED REVENUE</t>
  </si>
  <si>
    <t>A1081</t>
  </si>
  <si>
    <t>A1090</t>
  </si>
  <si>
    <t>A1255</t>
  </si>
  <si>
    <t>A1603</t>
  </si>
  <si>
    <t>A2110</t>
  </si>
  <si>
    <t>A2130</t>
  </si>
  <si>
    <t>A2401</t>
  </si>
  <si>
    <t xml:space="preserve">ACCOUNTS </t>
  </si>
  <si>
    <t>A2544</t>
  </si>
  <si>
    <t>A2545</t>
  </si>
  <si>
    <t>A2555</t>
  </si>
  <si>
    <t>A2610</t>
  </si>
  <si>
    <t>A3001</t>
  </si>
  <si>
    <t>A3005</t>
  </si>
  <si>
    <t>A3820</t>
  </si>
  <si>
    <t xml:space="preserve">    Personal Services   </t>
  </si>
  <si>
    <t xml:space="preserve">    Contractual Exp.    </t>
  </si>
  <si>
    <t xml:space="preserve">       TOTAL</t>
  </si>
  <si>
    <t xml:space="preserve">    Personal Services  </t>
  </si>
  <si>
    <t xml:space="preserve">    Equipment</t>
  </si>
  <si>
    <t xml:space="preserve">    Contractual Exp.</t>
  </si>
  <si>
    <t xml:space="preserve">    Personal Services</t>
  </si>
  <si>
    <t xml:space="preserve">    Equipment </t>
  </si>
  <si>
    <t xml:space="preserve">    Unallocated Ins.</t>
  </si>
  <si>
    <t xml:space="preserve">    Muni. Assoc. Dues</t>
  </si>
  <si>
    <t xml:space="preserve">    Contingent </t>
  </si>
  <si>
    <t xml:space="preserve">    Contractual Exp. </t>
  </si>
  <si>
    <t xml:space="preserve">    Personal Services </t>
  </si>
  <si>
    <t xml:space="preserve">    State Retirement</t>
  </si>
  <si>
    <t xml:space="preserve">    Social Security</t>
  </si>
  <si>
    <t xml:space="preserve">    Unemployment Ins.</t>
  </si>
  <si>
    <t xml:space="preserve">    Disability Ins.</t>
  </si>
  <si>
    <t xml:space="preserve">    Hos.- Medical Ins.</t>
  </si>
  <si>
    <t xml:space="preserve">    Interest &amp; Penalties</t>
  </si>
  <si>
    <t xml:space="preserve">    Vital Statistic Fees</t>
  </si>
  <si>
    <t xml:space="preserve">    Zoning Fees </t>
  </si>
  <si>
    <t xml:space="preserve">    Dog Licenses  </t>
  </si>
  <si>
    <t xml:space="preserve">    Interest &amp; Earnings </t>
  </si>
  <si>
    <t xml:space="preserve">    Per Capita </t>
  </si>
  <si>
    <t xml:space="preserve">    Mortgage Tax  </t>
  </si>
  <si>
    <t xml:space="preserve">    Youth Programs </t>
  </si>
  <si>
    <t>DA5110.1</t>
  </si>
  <si>
    <t>DA5110.4</t>
  </si>
  <si>
    <t>DA5130.2</t>
  </si>
  <si>
    <t>DA5130.4</t>
  </si>
  <si>
    <t>DA5142.1</t>
  </si>
  <si>
    <t>DA5142.4</t>
  </si>
  <si>
    <t>DA9010.8</t>
  </si>
  <si>
    <t>DA9050.8</t>
  </si>
  <si>
    <t>DA9060.8</t>
  </si>
  <si>
    <t>DA2300</t>
  </si>
  <si>
    <t>DA2401</t>
  </si>
  <si>
    <t>DA3501</t>
  </si>
  <si>
    <t xml:space="preserve"> HIGHWAY APPROPRIATIONS - TOWN</t>
  </si>
  <si>
    <t>HIGHWAY REVENUES - TOWN</t>
  </si>
  <si>
    <t>GENERAL FUND REVENUES</t>
  </si>
  <si>
    <t xml:space="preserve">    Services Other Gov'ts</t>
  </si>
  <si>
    <t>OFFICER</t>
  </si>
  <si>
    <t>SCHEDULE OF SALARIES OF ELECTED TOWN OFFICERS</t>
  </si>
  <si>
    <t>-</t>
  </si>
  <si>
    <t>A</t>
  </si>
  <si>
    <t>DA</t>
  </si>
  <si>
    <t>SP</t>
  </si>
  <si>
    <t>GENERAL</t>
  </si>
  <si>
    <t>HIGHWAY - TOWNWIDE</t>
  </si>
  <si>
    <t xml:space="preserve">  FIRE PRO. DISTRICT</t>
  </si>
  <si>
    <t>LESS</t>
  </si>
  <si>
    <t>UNEXPENDED</t>
  </si>
  <si>
    <t>BALANCE</t>
  </si>
  <si>
    <t>ESTIMATED</t>
  </si>
  <si>
    <t>RAISED BY</t>
  </si>
  <si>
    <t>TAXES</t>
  </si>
  <si>
    <t>AMOUNT</t>
  </si>
  <si>
    <t>TOTAL</t>
  </si>
  <si>
    <t>TAXABLE</t>
  </si>
  <si>
    <t>TAX RATE</t>
  </si>
  <si>
    <t>PER 1000</t>
  </si>
  <si>
    <t>(TAXES)</t>
  </si>
  <si>
    <t xml:space="preserve"> APPRO-</t>
  </si>
  <si>
    <t>=============</t>
  </si>
  <si>
    <t>===========</t>
  </si>
  <si>
    <t>F.D. AWARDS PROGRAM</t>
  </si>
  <si>
    <t>FA</t>
  </si>
  <si>
    <t>COMBINED (GEN,HWY, AWARDS) &amp; FIRE PRO. DISTRICT</t>
  </si>
  <si>
    <t>COMBINED (GEN,HWY,AWARDS) &amp; FIRE PRO. DISTRICT</t>
  </si>
  <si>
    <t>A1010.2</t>
  </si>
  <si>
    <t xml:space="preserve">    Court Clerk</t>
  </si>
  <si>
    <t>A1110.1a</t>
  </si>
  <si>
    <t>A1110.1b</t>
  </si>
  <si>
    <t xml:space="preserve">    Deputy</t>
  </si>
  <si>
    <t xml:space="preserve">    Clerk to Supervisor</t>
  </si>
  <si>
    <t>A1220.1a</t>
  </si>
  <si>
    <t>A1220.1b</t>
  </si>
  <si>
    <t>A1220.1c</t>
  </si>
  <si>
    <t>A1340.2</t>
  </si>
  <si>
    <t>A1340.4</t>
  </si>
  <si>
    <t>A1410.1a</t>
  </si>
  <si>
    <t>A1410.1b</t>
  </si>
  <si>
    <t>A1420.1</t>
  </si>
  <si>
    <r>
      <t xml:space="preserve"> </t>
    </r>
    <r>
      <rPr>
        <b/>
        <sz val="10"/>
        <rFont val="Arial"/>
        <family val="2"/>
      </rPr>
      <t>CENTRAL STOREROOM</t>
    </r>
  </si>
  <si>
    <t>A1930.4</t>
  </si>
  <si>
    <t xml:space="preserve">    Other General Gov't Support</t>
  </si>
  <si>
    <t xml:space="preserve"> AMBULANCE &amp; LIFE FLIGHT</t>
  </si>
  <si>
    <t>A5010.1a</t>
  </si>
  <si>
    <t>A5010.1b</t>
  </si>
  <si>
    <t>A5010.2</t>
  </si>
  <si>
    <t>A5132.1</t>
  </si>
  <si>
    <t xml:space="preserve"> JOINT YOUTH PROJECT</t>
  </si>
  <si>
    <t>A7320.4</t>
  </si>
  <si>
    <r>
      <t xml:space="preserve">   </t>
    </r>
    <r>
      <rPr>
        <sz val="10"/>
        <rFont val="Arial"/>
        <family val="2"/>
      </rPr>
      <t xml:space="preserve">Personal Services </t>
    </r>
  </si>
  <si>
    <t>A7510.1</t>
  </si>
  <si>
    <t xml:space="preserve"> ZONING &amp; BUILDING CODES</t>
  </si>
  <si>
    <t>A8020.2</t>
  </si>
  <si>
    <t>A8810.1</t>
  </si>
  <si>
    <t xml:space="preserve">    Capitol Projects Other Funds</t>
  </si>
  <si>
    <t xml:space="preserve">    Building Fund</t>
  </si>
  <si>
    <t>A9950.9b</t>
  </si>
  <si>
    <t xml:space="preserve">    Tax Collector Fees</t>
  </si>
  <si>
    <t>A1232</t>
  </si>
  <si>
    <t xml:space="preserve">    Town Clerk Fees </t>
  </si>
  <si>
    <t xml:space="preserve">    Disposal Fees</t>
  </si>
  <si>
    <t xml:space="preserve">    DEC Licenses</t>
  </si>
  <si>
    <t xml:space="preserve">    Building Permits</t>
  </si>
  <si>
    <t>DA5148.4</t>
  </si>
  <si>
    <t>DA4960</t>
  </si>
  <si>
    <t>NORTH HUDSON VOLUNTEER FIRE PROTECTION DISTRICT</t>
  </si>
  <si>
    <r>
      <t xml:space="preserve">   </t>
    </r>
    <r>
      <rPr>
        <sz val="10"/>
        <rFont val="Arial"/>
        <family val="2"/>
      </rPr>
      <t>Personal Services</t>
    </r>
  </si>
  <si>
    <t xml:space="preserve">    Judgments/Claims</t>
  </si>
  <si>
    <t xml:space="preserve"> REFUSE AND GARBAGE</t>
  </si>
  <si>
    <t xml:space="preserve"> DEPARTMENTAL INCOME</t>
  </si>
  <si>
    <t>VOLUNTEER FIRE DEPARTMENT AWARD'S PROGRAM</t>
  </si>
  <si>
    <t>A1660.4</t>
  </si>
  <si>
    <t>DA9055.8</t>
  </si>
  <si>
    <t>Personal Services</t>
  </si>
  <si>
    <t>A4020.1</t>
  </si>
  <si>
    <t xml:space="preserve">    Tax Collector</t>
  </si>
  <si>
    <t xml:space="preserve">  -</t>
  </si>
  <si>
    <t>A2770</t>
  </si>
  <si>
    <t xml:space="preserve"> INSECT CONTROL</t>
  </si>
  <si>
    <t>NH Budget 2003.xls</t>
  </si>
  <si>
    <t>SCHROON LAKE LIBRARY</t>
  </si>
  <si>
    <t>DA9785.6</t>
  </si>
  <si>
    <t>DA9785.7</t>
  </si>
  <si>
    <t>A2701</t>
  </si>
  <si>
    <t>SF</t>
  </si>
  <si>
    <t>SF90258</t>
  </si>
  <si>
    <t>SF420</t>
  </si>
  <si>
    <t xml:space="preserve"> AWARDS PROGRAM</t>
  </si>
  <si>
    <t xml:space="preserve">     TOTAL</t>
  </si>
  <si>
    <t>PUBLIC HEALTH</t>
  </si>
  <si>
    <t xml:space="preserve">      TOTAL</t>
  </si>
  <si>
    <t>A3010.1</t>
  </si>
  <si>
    <t xml:space="preserve">  Safety Coordinator</t>
  </si>
  <si>
    <t xml:space="preserve">  Contractual</t>
  </si>
  <si>
    <t>A3010.4</t>
  </si>
  <si>
    <t xml:space="preserve">   Rental Real Prop.</t>
  </si>
  <si>
    <t>A2410</t>
  </si>
  <si>
    <t>DEBT SERVICE</t>
  </si>
  <si>
    <t xml:space="preserve">    Statutory Installment Bonds</t>
  </si>
  <si>
    <t>A9720.6</t>
  </si>
  <si>
    <t>A9720.7</t>
  </si>
  <si>
    <t xml:space="preserve">    Interest</t>
  </si>
  <si>
    <t xml:space="preserve">    Towns Share of Sales Tax</t>
  </si>
  <si>
    <t xml:space="preserve">     Town Justice</t>
  </si>
  <si>
    <t xml:space="preserve">   Purchase of Land/ROW</t>
  </si>
  <si>
    <t>A1120</t>
  </si>
  <si>
    <t xml:space="preserve">   FIRE PRO. DISTRICT</t>
  </si>
  <si>
    <t xml:space="preserve">  AWARDS PROGRAM</t>
  </si>
  <si>
    <t xml:space="preserve">   Fines/Forfeitures</t>
  </si>
  <si>
    <r>
      <t xml:space="preserve">    </t>
    </r>
    <r>
      <rPr>
        <sz val="10"/>
        <rFont val="Arial"/>
        <family val="2"/>
      </rPr>
      <t xml:space="preserve"> Refund of Prior Year Exp</t>
    </r>
  </si>
  <si>
    <t xml:space="preserve">    Misc Revenues</t>
  </si>
  <si>
    <t xml:space="preserve">     Sale of Scrap</t>
  </si>
  <si>
    <t>A2650</t>
  </si>
  <si>
    <t xml:space="preserve">   TOTAL</t>
  </si>
  <si>
    <t>STATE AID</t>
  </si>
  <si>
    <t xml:space="preserve">         TOTAL</t>
  </si>
  <si>
    <t xml:space="preserve">        TOTAL</t>
  </si>
  <si>
    <t>TOTAL ESTIMATED REVENUES</t>
  </si>
  <si>
    <t>GENERAL REPAIRS</t>
  </si>
  <si>
    <t xml:space="preserve">     Personal Services</t>
  </si>
  <si>
    <t xml:space="preserve">     Contractual Exp.</t>
  </si>
  <si>
    <t>MACHINERY</t>
  </si>
  <si>
    <t>SNOW REMOVAL</t>
  </si>
  <si>
    <t>SERVICES-OTHER GOV'TS</t>
  </si>
  <si>
    <t>EMPLOYEE BENEFITS</t>
  </si>
  <si>
    <t xml:space="preserve">   Hos-Medical Ins.</t>
  </si>
  <si>
    <t xml:space="preserve">    Lease Purchase-Principal</t>
  </si>
  <si>
    <t xml:space="preserve">    Lease Purchase-Int.</t>
  </si>
  <si>
    <t>TOTAL HIGHWAY APPROP.</t>
  </si>
  <si>
    <t>LOCAL SOURCES</t>
  </si>
  <si>
    <t xml:space="preserve">    Interest &amp; Earnings</t>
  </si>
  <si>
    <t xml:space="preserve">     Consolidated Hwy.</t>
  </si>
  <si>
    <t>FEDERAL AID</t>
  </si>
  <si>
    <t xml:space="preserve">     Emergency Disaster</t>
  </si>
  <si>
    <t>TOTAL APPROPRIATION</t>
  </si>
  <si>
    <t>TOTAL REVENUES</t>
  </si>
  <si>
    <t>DA9030.8</t>
  </si>
  <si>
    <t xml:space="preserve"> A4010.4</t>
  </si>
  <si>
    <t>FOOD ASSISTANCE PROGRAM</t>
  </si>
  <si>
    <t xml:space="preserve">      Contractual Exp.</t>
  </si>
  <si>
    <t>A6143.4</t>
  </si>
  <si>
    <t xml:space="preserve">    Assessor Training</t>
  </si>
  <si>
    <t>A1940.2</t>
  </si>
  <si>
    <t xml:space="preserve">   Rental of Equipment</t>
  </si>
  <si>
    <t>DA2416</t>
  </si>
  <si>
    <t xml:space="preserve">   Sale of forest products</t>
  </si>
  <si>
    <t>A2652</t>
  </si>
  <si>
    <t xml:space="preserve">   Youth Serv.,Other Govn.</t>
  </si>
  <si>
    <t>A2350</t>
  </si>
  <si>
    <t xml:space="preserve">   Payment-Lieu of Taxes </t>
  </si>
  <si>
    <t xml:space="preserve">   Contractual Exp.</t>
  </si>
  <si>
    <t xml:space="preserve">   Personal Services</t>
  </si>
  <si>
    <t>A4068.1</t>
  </si>
  <si>
    <t>A4068.4</t>
  </si>
  <si>
    <t xml:space="preserve">   Sale of Equipment</t>
  </si>
  <si>
    <t xml:space="preserve">   Insurane Recoveries</t>
  </si>
  <si>
    <t>DA2680</t>
  </si>
  <si>
    <t>DA2665</t>
  </si>
  <si>
    <t xml:space="preserve"> </t>
  </si>
  <si>
    <t xml:space="preserve">  </t>
  </si>
  <si>
    <t>Taxes 2017</t>
  </si>
  <si>
    <t>Value-2017</t>
  </si>
  <si>
    <t>A3289</t>
  </si>
  <si>
    <t>Taxes 2018</t>
  </si>
  <si>
    <t>Value-2018</t>
  </si>
  <si>
    <t>2017-2018%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</si>
</sst>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[$$-409]#,##0.00_);\([$$-409]#,##0.00\)"/>
    <numFmt numFmtId="166" formatCode="#,##0.0_);\(#,##0.0\)"/>
    <numFmt numFmtId="167" formatCode="0_);\(0\)"/>
    <numFmt numFmtId="168" formatCode="_([$$-409]* #,##0_);_([$$-409]* \(#,##0\);_([$$-409]* &quot;-&quot;_);_(@_)"/>
  </numFmts>
  <fonts count="4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doubleAccounting"/>
      <sz val="10"/>
      <name val="Arial"/>
      <family val="2"/>
    </font>
    <font>
      <u val="doubleAccounting"/>
      <sz val="9"/>
      <name val="Arial"/>
      <family val="2"/>
    </font>
    <font>
      <u val="single"/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 horizontal="right"/>
      <protection/>
    </xf>
    <xf numFmtId="37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/>
    </xf>
    <xf numFmtId="37" fontId="3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right"/>
      <protection/>
    </xf>
    <xf numFmtId="37" fontId="1" fillId="0" borderId="0" xfId="0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37" fontId="4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right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/>
      <protection locked="0"/>
    </xf>
    <xf numFmtId="37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37" fontId="2" fillId="0" borderId="0" xfId="0" applyFont="1" applyAlignment="1">
      <alignment/>
    </xf>
    <xf numFmtId="37" fontId="2" fillId="0" borderId="0" xfId="0" applyFont="1" applyBorder="1" applyAlignment="1" applyProtection="1">
      <alignment horizontal="center"/>
      <protection locked="0"/>
    </xf>
    <xf numFmtId="37" fontId="1" fillId="0" borderId="0" xfId="0" applyFont="1" applyBorder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  <protection/>
    </xf>
    <xf numFmtId="37" fontId="1" fillId="0" borderId="10" xfId="0" applyFont="1" applyBorder="1" applyAlignment="1" applyProtection="1">
      <alignment horizontal="center"/>
      <protection/>
    </xf>
    <xf numFmtId="37" fontId="1" fillId="0" borderId="10" xfId="0" applyFont="1" applyBorder="1" applyAlignment="1" applyProtection="1">
      <alignment horizontal="center"/>
      <protection locked="0"/>
    </xf>
    <xf numFmtId="37" fontId="0" fillId="0" borderId="0" xfId="0" applyFont="1" applyAlignment="1">
      <alignment/>
    </xf>
    <xf numFmtId="37" fontId="4" fillId="0" borderId="0" xfId="0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37" fontId="0" fillId="0" borderId="0" xfId="0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 applyProtection="1" quotePrefix="1">
      <alignment horizontal="center"/>
      <protection locked="0"/>
    </xf>
    <xf numFmtId="37" fontId="4" fillId="0" borderId="0" xfId="0" applyNumberFormat="1" applyFont="1" applyAlignment="1" applyProtection="1" quotePrefix="1">
      <alignment horizontal="center"/>
      <protection locked="0"/>
    </xf>
    <xf numFmtId="10" fontId="4" fillId="0" borderId="0" xfId="0" applyNumberFormat="1" applyFont="1" applyAlignment="1" applyProtection="1" quotePrefix="1">
      <alignment horizontal="center"/>
      <protection locked="0"/>
    </xf>
    <xf numFmtId="168" fontId="1" fillId="0" borderId="0" xfId="0" applyNumberFormat="1" applyFont="1" applyAlignment="1" applyProtection="1">
      <alignment/>
      <protection locked="0"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center"/>
      <protection/>
    </xf>
    <xf numFmtId="37" fontId="8" fillId="0" borderId="0" xfId="52" applyNumberFormat="1" applyAlignment="1" applyProtection="1">
      <alignment/>
      <protection/>
    </xf>
    <xf numFmtId="37" fontId="5" fillId="0" borderId="0" xfId="0" applyFont="1" applyAlignment="1">
      <alignment/>
    </xf>
    <xf numFmtId="10" fontId="2" fillId="0" borderId="11" xfId="0" applyNumberFormat="1" applyFont="1" applyBorder="1" applyAlignment="1" applyProtection="1">
      <alignment horizontal="center"/>
      <protection locked="0"/>
    </xf>
    <xf numFmtId="37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37" fontId="2" fillId="0" borderId="11" xfId="0" applyFont="1" applyBorder="1" applyAlignment="1" applyProtection="1">
      <alignment horizontal="center"/>
      <protection locked="0"/>
    </xf>
    <xf numFmtId="37" fontId="1" fillId="0" borderId="11" xfId="0" applyFont="1" applyBorder="1" applyAlignment="1" applyProtection="1">
      <alignment horizontal="center"/>
      <protection locked="0"/>
    </xf>
    <xf numFmtId="37" fontId="2" fillId="0" borderId="1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NH%20Budget%202003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Layout" zoomScaleNormal="90" workbookViewId="0" topLeftCell="A8">
      <selection activeCell="G35" sqref="G35"/>
    </sheetView>
  </sheetViews>
  <sheetFormatPr defaultColWidth="9.00390625" defaultRowHeight="12.75"/>
  <cols>
    <col min="1" max="1" width="20.50390625" style="0" customWidth="1"/>
    <col min="2" max="2" width="6.125" style="42" customWidth="1"/>
    <col min="3" max="3" width="11.25390625" style="0" customWidth="1"/>
    <col min="4" max="4" width="11.50390625" style="0" customWidth="1"/>
    <col min="5" max="5" width="11.375" style="0" customWidth="1"/>
    <col min="6" max="6" width="11.25390625" style="0" customWidth="1"/>
    <col min="7" max="7" width="11.75390625" style="0" customWidth="1"/>
    <col min="8" max="8" width="10.25390625" style="0" customWidth="1"/>
    <col min="9" max="9" width="9.125" style="0" customWidth="1"/>
  </cols>
  <sheetData>
    <row r="1" spans="2:9" s="1" customFormat="1" ht="15" customHeight="1">
      <c r="B1" s="34"/>
      <c r="C1" s="34"/>
      <c r="D1" s="35"/>
      <c r="E1" s="35"/>
      <c r="F1" s="35"/>
      <c r="G1" s="35"/>
      <c r="H1" s="35"/>
      <c r="I1" s="35"/>
    </row>
    <row r="2" spans="2:9" s="1" customFormat="1" ht="15" customHeight="1">
      <c r="B2" s="34"/>
      <c r="C2" s="35"/>
      <c r="D2" s="35"/>
      <c r="E2" s="35"/>
      <c r="F2" s="35"/>
      <c r="G2" s="35"/>
      <c r="H2" s="35"/>
      <c r="I2" s="35"/>
    </row>
    <row r="3" spans="1:9" s="1" customFormat="1" ht="15" customHeight="1">
      <c r="A3" s="4"/>
      <c r="B3" s="3"/>
      <c r="C3" s="3"/>
      <c r="D3" s="3"/>
      <c r="E3" s="3"/>
      <c r="F3" s="3"/>
      <c r="G3" s="3"/>
      <c r="H3" s="3"/>
      <c r="I3" s="3"/>
    </row>
    <row r="4" spans="1:9" s="1" customFormat="1" ht="15" customHeight="1">
      <c r="A4" s="4"/>
      <c r="B4" s="3"/>
      <c r="C4" s="3"/>
      <c r="D4" s="3"/>
      <c r="E4" s="3"/>
      <c r="F4" s="3"/>
      <c r="G4" s="3"/>
      <c r="H4" s="3"/>
      <c r="I4" s="3"/>
    </row>
    <row r="5" spans="1:9" s="1" customFormat="1" ht="15" customHeight="1">
      <c r="A5" s="4"/>
      <c r="B5" s="3"/>
      <c r="C5" s="3"/>
      <c r="D5" s="3"/>
      <c r="E5" s="3"/>
      <c r="F5" s="3"/>
      <c r="G5" s="3"/>
      <c r="H5" s="3"/>
      <c r="I5" s="3"/>
    </row>
    <row r="6" spans="1:9" s="42" customFormat="1" ht="12.75">
      <c r="A6" s="33"/>
      <c r="B6" s="33"/>
      <c r="C6" s="39"/>
      <c r="D6" s="39" t="s">
        <v>213</v>
      </c>
      <c r="E6" s="39" t="s">
        <v>213</v>
      </c>
      <c r="F6" s="39" t="s">
        <v>67</v>
      </c>
      <c r="G6" s="39"/>
      <c r="H6" s="40"/>
      <c r="I6" s="41"/>
    </row>
    <row r="7" spans="1:9" s="42" customFormat="1" ht="12.75">
      <c r="A7" s="33"/>
      <c r="B7" s="33"/>
      <c r="C7" s="39" t="s">
        <v>225</v>
      </c>
      <c r="D7" s="39" t="s">
        <v>216</v>
      </c>
      <c r="E7" s="39" t="s">
        <v>214</v>
      </c>
      <c r="F7" s="39" t="s">
        <v>217</v>
      </c>
      <c r="G7" s="39"/>
      <c r="H7" s="40"/>
      <c r="I7" s="41"/>
    </row>
    <row r="8" spans="1:9" s="42" customFormat="1" ht="12.75">
      <c r="A8" s="33"/>
      <c r="B8" s="33"/>
      <c r="C8" s="39" t="s">
        <v>69</v>
      </c>
      <c r="D8" s="39" t="s">
        <v>57</v>
      </c>
      <c r="E8" s="39" t="s">
        <v>215</v>
      </c>
      <c r="F8" s="39" t="s">
        <v>218</v>
      </c>
      <c r="G8" s="39"/>
      <c r="H8" s="40"/>
      <c r="I8" s="41"/>
    </row>
    <row r="9" spans="1:9" s="42" customFormat="1" ht="12.75">
      <c r="A9" s="33"/>
      <c r="B9" s="33"/>
      <c r="C9" s="48" t="s">
        <v>226</v>
      </c>
      <c r="D9" s="48" t="s">
        <v>226</v>
      </c>
      <c r="E9" s="48" t="s">
        <v>226</v>
      </c>
      <c r="F9" s="48" t="s">
        <v>226</v>
      </c>
      <c r="G9" s="39"/>
      <c r="H9" s="40"/>
      <c r="I9" s="41"/>
    </row>
    <row r="10" spans="1:9" ht="12.75">
      <c r="A10" s="1"/>
      <c r="B10" s="33"/>
      <c r="C10" s="6"/>
      <c r="D10" s="6"/>
      <c r="E10" s="6"/>
      <c r="F10" s="6"/>
      <c r="G10" s="6"/>
      <c r="H10" s="7"/>
      <c r="I10" s="8"/>
    </row>
    <row r="11" spans="1:9" ht="12.75">
      <c r="A11" s="4" t="s">
        <v>210</v>
      </c>
      <c r="B11" s="3" t="s">
        <v>207</v>
      </c>
      <c r="C11" s="6">
        <f>(Budget!E260)</f>
        <v>649139</v>
      </c>
      <c r="D11" s="6">
        <f>(Budget!E311)</f>
        <v>132225</v>
      </c>
      <c r="E11" s="6">
        <v>208000</v>
      </c>
      <c r="F11" s="6">
        <f>C11-D11-E11</f>
        <v>308914</v>
      </c>
      <c r="G11" s="6"/>
      <c r="H11" s="7"/>
      <c r="I11" s="8"/>
    </row>
    <row r="12" spans="1:9" ht="12.75">
      <c r="A12" s="4" t="s">
        <v>211</v>
      </c>
      <c r="B12" s="3" t="s">
        <v>208</v>
      </c>
      <c r="C12" s="6">
        <f>(Budget!E353)</f>
        <v>591000</v>
      </c>
      <c r="D12" s="6">
        <f>(Budget!E375)</f>
        <v>142500</v>
      </c>
      <c r="E12" s="6">
        <v>150000</v>
      </c>
      <c r="F12" s="6">
        <f>C12-D12-E12</f>
        <v>298500</v>
      </c>
      <c r="G12" s="6"/>
      <c r="H12" s="7"/>
      <c r="I12" s="8"/>
    </row>
    <row r="13" spans="1:9" ht="12.75">
      <c r="A13" s="4"/>
      <c r="B13" s="3"/>
      <c r="C13" s="6"/>
      <c r="D13" s="6"/>
      <c r="E13" s="6"/>
      <c r="F13" s="6"/>
      <c r="G13" s="6"/>
      <c r="H13" s="7"/>
      <c r="I13" s="8"/>
    </row>
    <row r="14" spans="1:9" ht="12.75">
      <c r="A14" s="4"/>
      <c r="B14" s="3"/>
      <c r="C14" s="6"/>
      <c r="D14" s="6"/>
      <c r="E14" s="6"/>
      <c r="F14" s="6"/>
      <c r="G14" s="6"/>
      <c r="H14" s="7"/>
      <c r="I14" s="8"/>
    </row>
    <row r="15" spans="1:9" ht="12.75">
      <c r="A15" s="4" t="s">
        <v>70</v>
      </c>
      <c r="B15" s="3"/>
      <c r="C15" s="6"/>
      <c r="D15" s="6"/>
      <c r="E15" s="6"/>
      <c r="F15" s="6"/>
      <c r="G15" s="6"/>
      <c r="H15" s="7"/>
      <c r="I15" s="8"/>
    </row>
    <row r="16" spans="1:9" ht="12.75">
      <c r="A16" s="4" t="s">
        <v>212</v>
      </c>
      <c r="B16" s="3" t="s">
        <v>291</v>
      </c>
      <c r="C16" s="6">
        <f>(Budget!E395)</f>
        <v>80000</v>
      </c>
      <c r="D16" s="6">
        <v>0</v>
      </c>
      <c r="E16" s="6">
        <v>0</v>
      </c>
      <c r="F16" s="6">
        <f>C16-D16-E16</f>
        <v>80000</v>
      </c>
      <c r="G16" s="6"/>
      <c r="H16" s="7"/>
      <c r="I16" s="8"/>
    </row>
    <row r="17" spans="1:9" ht="12.75">
      <c r="A17" s="1" t="s">
        <v>294</v>
      </c>
      <c r="B17" s="33" t="s">
        <v>291</v>
      </c>
      <c r="C17" s="6">
        <f>(Budget!E384)</f>
        <v>10000</v>
      </c>
      <c r="D17" s="6">
        <v>0</v>
      </c>
      <c r="E17" s="6">
        <v>0</v>
      </c>
      <c r="F17" s="6">
        <f>C17-D17-E17</f>
        <v>10000</v>
      </c>
      <c r="G17" s="6"/>
      <c r="H17" s="7"/>
      <c r="I17" s="8"/>
    </row>
    <row r="18" spans="1:9" ht="12.75">
      <c r="A18" s="4" t="s">
        <v>71</v>
      </c>
      <c r="B18" s="3"/>
      <c r="C18" s="6">
        <f>SUM(C11:C17)</f>
        <v>1330139</v>
      </c>
      <c r="D18" s="6">
        <f>SUM(D11:D17)</f>
        <v>274725</v>
      </c>
      <c r="E18" s="6">
        <f>SUM(E11:E17)</f>
        <v>358000</v>
      </c>
      <c r="F18" s="6">
        <f>C18-D18-E18</f>
        <v>697414</v>
      </c>
      <c r="G18" s="6"/>
      <c r="H18" s="7"/>
      <c r="I18" s="8"/>
    </row>
    <row r="19" spans="1:9" ht="12.75">
      <c r="A19" s="1"/>
      <c r="B19" s="33"/>
      <c r="C19" s="6"/>
      <c r="D19" s="6"/>
      <c r="E19" s="6"/>
      <c r="F19" s="6"/>
      <c r="G19" s="6"/>
      <c r="H19" s="7"/>
      <c r="I19" s="8"/>
    </row>
    <row r="20" spans="1:9" ht="12.75">
      <c r="A20" s="1"/>
      <c r="B20" s="33"/>
      <c r="C20" s="6"/>
      <c r="D20" s="6"/>
      <c r="E20" s="6"/>
      <c r="F20" s="6"/>
      <c r="G20" s="6"/>
      <c r="H20" s="7"/>
      <c r="I20" s="8"/>
    </row>
    <row r="21" spans="1:9" ht="12.75">
      <c r="A21" s="1"/>
      <c r="B21" s="33"/>
      <c r="C21" s="6"/>
      <c r="D21" s="6"/>
      <c r="E21" s="6"/>
      <c r="F21" s="6"/>
      <c r="G21" s="6"/>
      <c r="H21" s="7"/>
      <c r="I21" s="8"/>
    </row>
    <row r="22" spans="1:9" ht="12.75">
      <c r="A22" s="1"/>
      <c r="B22" s="33"/>
      <c r="C22" s="6"/>
      <c r="D22" s="6"/>
      <c r="E22" s="6"/>
      <c r="F22" s="6"/>
      <c r="G22" s="6"/>
      <c r="H22" s="7"/>
      <c r="I22" s="8"/>
    </row>
    <row r="23" spans="1:9" ht="12.75">
      <c r="A23" s="1"/>
      <c r="B23" s="33"/>
      <c r="C23" s="6"/>
      <c r="D23" s="6"/>
      <c r="E23" s="6"/>
      <c r="F23" s="6"/>
      <c r="G23" s="6"/>
      <c r="H23" s="7"/>
      <c r="I23" s="8"/>
    </row>
    <row r="24" spans="1:9" s="42" customFormat="1" ht="12.75">
      <c r="A24" s="33"/>
      <c r="B24" s="33"/>
      <c r="C24" s="39" t="s">
        <v>219</v>
      </c>
      <c r="D24" s="39" t="s">
        <v>220</v>
      </c>
      <c r="E24" s="39" t="s">
        <v>222</v>
      </c>
      <c r="F24" s="39" t="s">
        <v>67</v>
      </c>
      <c r="G24" s="39" t="s">
        <v>220</v>
      </c>
      <c r="H24" s="43" t="s">
        <v>222</v>
      </c>
      <c r="I24" s="44" t="s">
        <v>5</v>
      </c>
    </row>
    <row r="25" spans="1:9" s="42" customFormat="1" ht="12.75">
      <c r="A25" s="33"/>
      <c r="B25" s="33"/>
      <c r="C25" s="39" t="s">
        <v>217</v>
      </c>
      <c r="D25" s="39" t="s">
        <v>221</v>
      </c>
      <c r="E25" s="39" t="s">
        <v>223</v>
      </c>
      <c r="F25" s="39" t="s">
        <v>217</v>
      </c>
      <c r="G25" s="39" t="s">
        <v>221</v>
      </c>
      <c r="H25" s="43" t="s">
        <v>223</v>
      </c>
      <c r="I25" s="44" t="s">
        <v>372</v>
      </c>
    </row>
    <row r="26" spans="1:9" s="42" customFormat="1" ht="12.75">
      <c r="A26" s="33"/>
      <c r="B26" s="33"/>
      <c r="C26" s="39" t="s">
        <v>367</v>
      </c>
      <c r="D26" s="39" t="s">
        <v>368</v>
      </c>
      <c r="E26" s="47">
        <v>2017</v>
      </c>
      <c r="F26" s="39" t="s">
        <v>370</v>
      </c>
      <c r="G26" s="39" t="s">
        <v>371</v>
      </c>
      <c r="H26" s="47">
        <v>2018</v>
      </c>
      <c r="I26" s="44" t="s">
        <v>224</v>
      </c>
    </row>
    <row r="27" spans="1:9" s="42" customFormat="1" ht="12.75">
      <c r="A27" s="33"/>
      <c r="B27" s="33"/>
      <c r="C27" s="48" t="s">
        <v>226</v>
      </c>
      <c r="D27" s="48" t="s">
        <v>226</v>
      </c>
      <c r="E27" s="48" t="s">
        <v>226</v>
      </c>
      <c r="F27" s="48" t="s">
        <v>226</v>
      </c>
      <c r="G27" s="48" t="s">
        <v>226</v>
      </c>
      <c r="H27" s="49" t="s">
        <v>227</v>
      </c>
      <c r="I27" s="50" t="s">
        <v>72</v>
      </c>
    </row>
    <row r="28" spans="1:9" ht="12.75">
      <c r="A28" s="1"/>
      <c r="B28" s="33"/>
      <c r="C28" s="6"/>
      <c r="D28" s="6"/>
      <c r="E28" s="6"/>
      <c r="F28" s="6"/>
      <c r="G28" s="6"/>
      <c r="H28" s="7"/>
      <c r="I28" s="8"/>
    </row>
    <row r="29" spans="1:9" ht="12.75">
      <c r="A29" s="4" t="s">
        <v>210</v>
      </c>
      <c r="B29" s="3" t="s">
        <v>207</v>
      </c>
      <c r="C29" s="6">
        <v>339649</v>
      </c>
      <c r="D29" s="6">
        <v>146952178</v>
      </c>
      <c r="E29" s="21">
        <v>2.3113</v>
      </c>
      <c r="F29" s="6">
        <v>308914</v>
      </c>
      <c r="G29" s="1">
        <v>144304339</v>
      </c>
      <c r="H29" s="21">
        <f>F29/(G29/1000)</f>
        <v>2.140711791070953</v>
      </c>
      <c r="I29" s="8">
        <f>IF(AND(C29=0,F29=0),0,((F29-C29)/C29))</f>
        <v>-0.09049047693354022</v>
      </c>
    </row>
    <row r="30" spans="1:9" ht="12.75">
      <c r="A30" s="4" t="s">
        <v>211</v>
      </c>
      <c r="B30" s="3" t="s">
        <v>208</v>
      </c>
      <c r="C30" s="6">
        <v>272000</v>
      </c>
      <c r="D30" s="6">
        <v>146953178</v>
      </c>
      <c r="E30" s="21">
        <v>1.8509</v>
      </c>
      <c r="F30" s="6">
        <v>298500</v>
      </c>
      <c r="G30" s="1">
        <v>144304339</v>
      </c>
      <c r="H30" s="21">
        <f>F30/(G30/1000)</f>
        <v>2.068544868910698</v>
      </c>
      <c r="I30" s="8">
        <f>IF(AND(C30=0,F30=0),0,((F30-C30)/C30))</f>
        <v>0.0974264705882353</v>
      </c>
    </row>
    <row r="31" spans="1:9" ht="12.75">
      <c r="A31" s="4" t="s">
        <v>70</v>
      </c>
      <c r="B31" s="3"/>
      <c r="C31" s="6"/>
      <c r="D31" s="6"/>
      <c r="E31" s="21"/>
      <c r="F31" s="6"/>
      <c r="G31" s="1"/>
      <c r="H31" s="21"/>
      <c r="I31" s="8"/>
    </row>
    <row r="32" spans="1:9" ht="12.75">
      <c r="A32" s="4" t="s">
        <v>313</v>
      </c>
      <c r="B32" s="3" t="s">
        <v>291</v>
      </c>
      <c r="C32" s="6">
        <v>78500</v>
      </c>
      <c r="D32" s="6">
        <v>149681458</v>
      </c>
      <c r="E32" s="21">
        <v>0.5244</v>
      </c>
      <c r="F32" s="6">
        <v>80000</v>
      </c>
      <c r="G32" s="1">
        <v>147458556</v>
      </c>
      <c r="H32" s="21">
        <f>F32/(G32/1000)</f>
        <v>0.5425253180968352</v>
      </c>
      <c r="I32" s="8">
        <f>IF(AND(C32=0,F32=0),0,((F32-C32)/C32))</f>
        <v>0.01910828025477707</v>
      </c>
    </row>
    <row r="33" spans="1:9" ht="12.75">
      <c r="A33" s="4" t="s">
        <v>314</v>
      </c>
      <c r="B33" s="3" t="s">
        <v>291</v>
      </c>
      <c r="C33" s="6">
        <v>10000</v>
      </c>
      <c r="D33" s="6">
        <v>149681458</v>
      </c>
      <c r="E33" s="21">
        <v>0.0668</v>
      </c>
      <c r="F33" s="6">
        <v>10000</v>
      </c>
      <c r="G33" s="1">
        <v>147458556</v>
      </c>
      <c r="H33" s="21">
        <f>F33/(G33/1000)</f>
        <v>0.0678156647621044</v>
      </c>
      <c r="I33" s="8">
        <f>IF(AND(C33=0,F33=0),0,((F33-C33)/C33))</f>
        <v>0</v>
      </c>
    </row>
    <row r="34" spans="1:9" ht="12.75">
      <c r="A34" s="1"/>
      <c r="B34" s="33"/>
      <c r="C34" s="6"/>
      <c r="D34" s="6"/>
      <c r="E34" s="6"/>
      <c r="F34" s="6"/>
      <c r="G34" s="6"/>
      <c r="H34" s="7"/>
      <c r="I34" s="8"/>
    </row>
    <row r="35" spans="1:9" ht="12.75">
      <c r="A35" s="1"/>
      <c r="B35" s="33"/>
      <c r="C35" s="6"/>
      <c r="D35" s="6"/>
      <c r="E35" s="6"/>
      <c r="F35" s="6"/>
      <c r="G35" s="6"/>
      <c r="H35" s="7"/>
      <c r="I35" s="8"/>
    </row>
    <row r="36" spans="1:9" ht="12.75">
      <c r="A36" s="4"/>
      <c r="B36" s="3"/>
      <c r="C36" s="6"/>
      <c r="D36" s="6"/>
      <c r="E36" s="6"/>
      <c r="F36" s="6"/>
      <c r="G36" s="6"/>
      <c r="H36" s="7"/>
      <c r="I36" s="8"/>
    </row>
    <row r="37" spans="1:9" ht="12.75">
      <c r="A37" s="4" t="s">
        <v>230</v>
      </c>
      <c r="B37" s="3"/>
      <c r="C37" s="6"/>
      <c r="D37" s="6"/>
      <c r="E37" s="21">
        <f>SUM(E29:E36)</f>
        <v>4.7534</v>
      </c>
      <c r="F37" s="6">
        <f>SUM(F29:F33)</f>
        <v>697414</v>
      </c>
      <c r="G37" s="6"/>
      <c r="H37" s="21">
        <f>SUM(H29:H36)</f>
        <v>4.819597642840591</v>
      </c>
      <c r="I37" s="8">
        <f>(H37-E37)/E37</f>
        <v>0.013926377506751223</v>
      </c>
    </row>
    <row r="38" spans="1:9" ht="12.75">
      <c r="A38" s="4"/>
      <c r="B38" s="3"/>
      <c r="C38" s="20"/>
      <c r="D38" s="6"/>
      <c r="E38" s="6"/>
      <c r="F38" s="6"/>
      <c r="G38" s="6"/>
      <c r="H38" s="7"/>
      <c r="I38" s="8"/>
    </row>
    <row r="40" ht="12" hidden="1"/>
    <row r="41" ht="12" hidden="1"/>
    <row r="42" ht="12" hidden="1"/>
    <row r="43" spans="2:9" ht="12.75" hidden="1">
      <c r="B43" s="33"/>
      <c r="C43" s="39"/>
      <c r="D43" s="39" t="s">
        <v>213</v>
      </c>
      <c r="E43" s="39" t="s">
        <v>213</v>
      </c>
      <c r="F43" s="39" t="s">
        <v>67</v>
      </c>
      <c r="G43" s="39"/>
      <c r="H43" s="40"/>
      <c r="I43" s="41"/>
    </row>
    <row r="44" spans="1:9" ht="12.75" hidden="1">
      <c r="A44" s="33"/>
      <c r="B44" s="33"/>
      <c r="C44" s="39" t="s">
        <v>68</v>
      </c>
      <c r="D44" s="39" t="s">
        <v>216</v>
      </c>
      <c r="E44" s="39" t="s">
        <v>214</v>
      </c>
      <c r="F44" s="39" t="s">
        <v>217</v>
      </c>
      <c r="G44" s="39"/>
      <c r="H44" s="40"/>
      <c r="I44" s="41"/>
    </row>
    <row r="45" spans="1:9" ht="12.75" hidden="1">
      <c r="A45" s="33"/>
      <c r="B45" s="33"/>
      <c r="C45" s="39" t="s">
        <v>69</v>
      </c>
      <c r="D45" s="39" t="s">
        <v>57</v>
      </c>
      <c r="E45" s="39" t="s">
        <v>215</v>
      </c>
      <c r="F45" s="39" t="s">
        <v>218</v>
      </c>
      <c r="G45" s="39"/>
      <c r="H45" s="40"/>
      <c r="I45" s="41"/>
    </row>
    <row r="46" spans="1:9" ht="12.75" hidden="1">
      <c r="A46" s="33"/>
      <c r="B46" s="33"/>
      <c r="C46" s="48" t="s">
        <v>226</v>
      </c>
      <c r="D46" s="48" t="s">
        <v>226</v>
      </c>
      <c r="E46" s="48" t="s">
        <v>226</v>
      </c>
      <c r="F46" s="48" t="s">
        <v>226</v>
      </c>
      <c r="G46" s="39"/>
      <c r="H46" s="40"/>
      <c r="I46" s="41"/>
    </row>
    <row r="47" spans="1:9" ht="12.75" hidden="1">
      <c r="A47" s="1"/>
      <c r="B47" s="33"/>
      <c r="C47" s="6"/>
      <c r="D47" s="6"/>
      <c r="E47" s="6"/>
      <c r="F47" s="6"/>
      <c r="G47" s="6"/>
      <c r="H47" s="7"/>
      <c r="I47" s="8"/>
    </row>
    <row r="48" spans="1:9" ht="12.75" hidden="1">
      <c r="A48" s="4" t="s">
        <v>210</v>
      </c>
      <c r="B48" s="3" t="s">
        <v>207</v>
      </c>
      <c r="C48" s="6">
        <f>(Budget!F260)</f>
        <v>0</v>
      </c>
      <c r="D48" s="6">
        <f>(Budget!F311)</f>
        <v>0</v>
      </c>
      <c r="E48" s="6" t="e">
        <f>(Budget!#REF!)</f>
        <v>#REF!</v>
      </c>
      <c r="F48" s="6" t="e">
        <f>C48-D48-E48</f>
        <v>#REF!</v>
      </c>
      <c r="G48" s="6"/>
      <c r="H48" s="7"/>
      <c r="I48" s="8"/>
    </row>
    <row r="49" spans="1:9" ht="12.75" hidden="1">
      <c r="A49" s="4" t="s">
        <v>211</v>
      </c>
      <c r="B49" s="3" t="s">
        <v>208</v>
      </c>
      <c r="C49" s="6">
        <f>(Budget!F353)</f>
        <v>0</v>
      </c>
      <c r="D49" s="6">
        <f>(Budget!F375)</f>
        <v>0</v>
      </c>
      <c r="E49" s="6" t="e">
        <f>(Budget!#REF!)</f>
        <v>#REF!</v>
      </c>
      <c r="F49" s="6" t="e">
        <f>C49-D49-E49</f>
        <v>#REF!</v>
      </c>
      <c r="G49" s="6"/>
      <c r="H49" s="7"/>
      <c r="I49" s="8"/>
    </row>
    <row r="50" spans="1:9" ht="12.75" hidden="1">
      <c r="A50" s="4" t="s">
        <v>228</v>
      </c>
      <c r="B50" s="3" t="s">
        <v>229</v>
      </c>
      <c r="C50" s="6">
        <f>(Budget!F384)</f>
        <v>0</v>
      </c>
      <c r="D50" s="6" t="e">
        <f>(Budget!#REF!)</f>
        <v>#REF!</v>
      </c>
      <c r="E50" s="6" t="e">
        <f>(Budget!#REF!)</f>
        <v>#REF!</v>
      </c>
      <c r="F50" s="6" t="e">
        <f>C50-D50-E50</f>
        <v>#REF!</v>
      </c>
      <c r="G50" s="6"/>
      <c r="H50" s="7"/>
      <c r="I50" s="8"/>
    </row>
    <row r="51" spans="1:9" ht="12.75" hidden="1">
      <c r="A51" s="4"/>
      <c r="B51" s="3"/>
      <c r="C51" s="6"/>
      <c r="D51" s="6"/>
      <c r="E51" s="6"/>
      <c r="F51" s="6"/>
      <c r="G51" s="6"/>
      <c r="H51" s="7"/>
      <c r="I51" s="8"/>
    </row>
    <row r="52" spans="1:9" ht="12.75" hidden="1">
      <c r="A52" s="4" t="s">
        <v>70</v>
      </c>
      <c r="B52" s="3"/>
      <c r="C52" s="6"/>
      <c r="D52" s="6"/>
      <c r="E52" s="6"/>
      <c r="F52" s="6"/>
      <c r="G52" s="6"/>
      <c r="H52" s="7"/>
      <c r="I52" s="8"/>
    </row>
    <row r="53" spans="1:9" ht="12.75" hidden="1">
      <c r="A53" s="4" t="s">
        <v>212</v>
      </c>
      <c r="B53" s="3" t="s">
        <v>209</v>
      </c>
      <c r="C53" s="6">
        <f>(Budget!F395)</f>
        <v>0</v>
      </c>
      <c r="D53" s="6">
        <f>(Budget!F397)</f>
        <v>0</v>
      </c>
      <c r="E53" s="6" t="e">
        <f>(Budget!#REF!)</f>
        <v>#REF!</v>
      </c>
      <c r="F53" s="6" t="e">
        <f>C53-D53-E53</f>
        <v>#REF!</v>
      </c>
      <c r="G53" s="6"/>
      <c r="H53" s="7"/>
      <c r="I53" s="8"/>
    </row>
    <row r="54" spans="1:9" ht="12.75" hidden="1">
      <c r="A54" s="1"/>
      <c r="B54" s="33"/>
      <c r="C54" s="6"/>
      <c r="D54" s="6"/>
      <c r="E54" s="6"/>
      <c r="F54" s="6"/>
      <c r="G54" s="6"/>
      <c r="H54" s="7"/>
      <c r="I54" s="8"/>
    </row>
    <row r="55" spans="1:9" ht="12.75" hidden="1">
      <c r="A55" s="4" t="s">
        <v>71</v>
      </c>
      <c r="B55" s="3"/>
      <c r="C55" s="6">
        <f>SUM(C48:C54)</f>
        <v>0</v>
      </c>
      <c r="D55" s="6" t="e">
        <f>SUM(D48:D54)</f>
        <v>#REF!</v>
      </c>
      <c r="E55" s="6" t="e">
        <f>SUM(E48:E54)</f>
        <v>#REF!</v>
      </c>
      <c r="F55" s="6" t="e">
        <f>C55-D55-E55</f>
        <v>#REF!</v>
      </c>
      <c r="G55" s="6"/>
      <c r="H55" s="7"/>
      <c r="I55" s="8"/>
    </row>
    <row r="56" spans="1:9" ht="12.75" hidden="1">
      <c r="A56" s="1"/>
      <c r="B56" s="33"/>
      <c r="C56" s="6"/>
      <c r="D56" s="6"/>
      <c r="E56" s="6"/>
      <c r="F56" s="6"/>
      <c r="G56" s="6"/>
      <c r="H56" s="7"/>
      <c r="I56" s="8"/>
    </row>
    <row r="57" spans="1:9" ht="12.75" hidden="1">
      <c r="A57" s="1"/>
      <c r="B57" s="33"/>
      <c r="C57" s="6"/>
      <c r="D57" s="6"/>
      <c r="E57" s="6"/>
      <c r="F57" s="6"/>
      <c r="G57" s="6"/>
      <c r="H57" s="7"/>
      <c r="I57" s="8"/>
    </row>
    <row r="58" spans="1:9" ht="12.75" hidden="1">
      <c r="A58" s="1"/>
      <c r="B58" s="33"/>
      <c r="C58" s="6"/>
      <c r="D58" s="6"/>
      <c r="E58" s="6"/>
      <c r="F58" s="6"/>
      <c r="G58" s="6"/>
      <c r="H58" s="7"/>
      <c r="I58" s="8"/>
    </row>
    <row r="59" spans="1:9" ht="12.75" hidden="1">
      <c r="A59" s="1"/>
      <c r="B59" s="33"/>
      <c r="C59" s="6"/>
      <c r="D59" s="6"/>
      <c r="E59" s="6"/>
      <c r="F59" s="6"/>
      <c r="G59" s="6"/>
      <c r="H59" s="7"/>
      <c r="I59" s="8"/>
    </row>
    <row r="60" spans="1:9" ht="12.75" hidden="1">
      <c r="A60" s="1"/>
      <c r="B60" s="33"/>
      <c r="C60" s="6"/>
      <c r="D60" s="6"/>
      <c r="E60" s="6"/>
      <c r="F60" s="6"/>
      <c r="G60" s="6"/>
      <c r="H60" s="7"/>
      <c r="I60" s="8"/>
    </row>
    <row r="61" spans="1:9" ht="12.75" hidden="1">
      <c r="A61" s="33"/>
      <c r="B61" s="33"/>
      <c r="C61" s="39" t="s">
        <v>219</v>
      </c>
      <c r="D61" s="39" t="s">
        <v>220</v>
      </c>
      <c r="E61" s="39" t="s">
        <v>222</v>
      </c>
      <c r="F61" s="39" t="s">
        <v>67</v>
      </c>
      <c r="G61" s="39" t="s">
        <v>220</v>
      </c>
      <c r="H61" s="43" t="s">
        <v>222</v>
      </c>
      <c r="I61" s="44" t="s">
        <v>5</v>
      </c>
    </row>
    <row r="62" spans="1:9" ht="12.75" hidden="1">
      <c r="A62" s="33"/>
      <c r="B62" s="33"/>
      <c r="C62" s="39" t="s">
        <v>217</v>
      </c>
      <c r="D62" s="39" t="s">
        <v>221</v>
      </c>
      <c r="E62" s="39" t="s">
        <v>223</v>
      </c>
      <c r="F62" s="39" t="s">
        <v>217</v>
      </c>
      <c r="G62" s="39" t="s">
        <v>221</v>
      </c>
      <c r="H62" s="43" t="s">
        <v>223</v>
      </c>
      <c r="I62" s="44" t="str">
        <f>I25</f>
        <v>2017-2018%</v>
      </c>
    </row>
    <row r="63" spans="1:9" ht="12.75" hidden="1">
      <c r="A63" s="33"/>
      <c r="B63" s="33"/>
      <c r="C63" s="39" t="str">
        <f aca="true" t="shared" si="0" ref="C63:H63">C26</f>
        <v>Taxes 2017</v>
      </c>
      <c r="D63" s="39" t="str">
        <f t="shared" si="0"/>
        <v>Value-2017</v>
      </c>
      <c r="E63" s="47">
        <f t="shared" si="0"/>
        <v>2017</v>
      </c>
      <c r="F63" s="39" t="str">
        <f t="shared" si="0"/>
        <v>Taxes 2018</v>
      </c>
      <c r="G63" s="39" t="str">
        <f t="shared" si="0"/>
        <v>Value-2018</v>
      </c>
      <c r="H63" s="47">
        <f t="shared" si="0"/>
        <v>2018</v>
      </c>
      <c r="I63" s="44" t="s">
        <v>224</v>
      </c>
    </row>
    <row r="64" spans="1:9" ht="12.75" hidden="1">
      <c r="A64" s="33"/>
      <c r="B64" s="33"/>
      <c r="C64" s="48" t="s">
        <v>226</v>
      </c>
      <c r="D64" s="48" t="s">
        <v>226</v>
      </c>
      <c r="E64" s="48" t="s">
        <v>226</v>
      </c>
      <c r="F64" s="48" t="s">
        <v>226</v>
      </c>
      <c r="G64" s="48" t="s">
        <v>226</v>
      </c>
      <c r="H64" s="48" t="s">
        <v>227</v>
      </c>
      <c r="I64" s="48" t="s">
        <v>72</v>
      </c>
    </row>
    <row r="65" spans="1:9" ht="12.75" hidden="1">
      <c r="A65" s="1"/>
      <c r="B65" s="33"/>
      <c r="C65" s="6"/>
      <c r="D65" s="6"/>
      <c r="E65" s="6"/>
      <c r="F65" s="6"/>
      <c r="G65" s="6"/>
      <c r="H65" s="7"/>
      <c r="I65" s="8"/>
    </row>
    <row r="66" spans="1:9" ht="12.75" hidden="1">
      <c r="A66" s="4" t="s">
        <v>210</v>
      </c>
      <c r="B66" s="3" t="s">
        <v>207</v>
      </c>
      <c r="C66" s="6">
        <f aca="true" t="shared" si="1" ref="C66:E67">C29</f>
        <v>339649</v>
      </c>
      <c r="D66" s="6">
        <f t="shared" si="1"/>
        <v>146952178</v>
      </c>
      <c r="E66" s="21">
        <f t="shared" si="1"/>
        <v>2.3113</v>
      </c>
      <c r="F66" s="6" t="e">
        <f>F48</f>
        <v>#REF!</v>
      </c>
      <c r="G66" s="6">
        <f>G29</f>
        <v>144304339</v>
      </c>
      <c r="H66" s="21" t="e">
        <f>F66/(G66/1000)</f>
        <v>#REF!</v>
      </c>
      <c r="I66" s="8" t="e">
        <f>IF(AND(C66=0,F66=0),0,((F66-C66)/C66))</f>
        <v>#REF!</v>
      </c>
    </row>
    <row r="67" spans="1:9" ht="12.75" hidden="1">
      <c r="A67" s="4" t="s">
        <v>211</v>
      </c>
      <c r="B67" s="3" t="s">
        <v>208</v>
      </c>
      <c r="C67" s="6">
        <f t="shared" si="1"/>
        <v>272000</v>
      </c>
      <c r="D67" s="6">
        <f t="shared" si="1"/>
        <v>146953178</v>
      </c>
      <c r="E67" s="21">
        <f t="shared" si="1"/>
        <v>1.8509</v>
      </c>
      <c r="F67" s="6" t="e">
        <f>F49</f>
        <v>#REF!</v>
      </c>
      <c r="G67" s="6">
        <f>G30</f>
        <v>144304339</v>
      </c>
      <c r="H67" s="21" t="e">
        <f>F67/(G67/1000)</f>
        <v>#REF!</v>
      </c>
      <c r="I67" s="8" t="e">
        <f>IF(AND(C67=0,F67=0),0,((F67-C67)/C67))</f>
        <v>#REF!</v>
      </c>
    </row>
    <row r="68" spans="1:9" ht="12.75" hidden="1">
      <c r="A68" s="4" t="s">
        <v>228</v>
      </c>
      <c r="B68" s="3" t="s">
        <v>229</v>
      </c>
      <c r="C68" s="6">
        <f>C32</f>
        <v>78500</v>
      </c>
      <c r="D68" s="6">
        <f>D32</f>
        <v>149681458</v>
      </c>
      <c r="E68" s="21">
        <f>E32</f>
        <v>0.5244</v>
      </c>
      <c r="F68" s="6" t="e">
        <f>F50</f>
        <v>#REF!</v>
      </c>
      <c r="G68" s="6">
        <f>G32</f>
        <v>147458556</v>
      </c>
      <c r="H68" s="21" t="e">
        <f>F68/(G68/1000)</f>
        <v>#REF!</v>
      </c>
      <c r="I68" s="8" t="e">
        <f>IF(AND(C68=0,F68=0),0,((F68-C68)/C68))</f>
        <v>#REF!</v>
      </c>
    </row>
    <row r="69" spans="1:9" ht="12.75" hidden="1">
      <c r="A69" s="4"/>
      <c r="B69" s="3"/>
      <c r="C69" s="6"/>
      <c r="D69" s="6"/>
      <c r="E69" s="21"/>
      <c r="F69" s="6"/>
      <c r="G69" s="6"/>
      <c r="H69" s="21"/>
      <c r="I69" s="8"/>
    </row>
    <row r="70" spans="1:9" ht="12.75" hidden="1">
      <c r="A70" s="4" t="s">
        <v>70</v>
      </c>
      <c r="B70" s="3"/>
      <c r="C70" s="6"/>
      <c r="D70" s="6"/>
      <c r="E70" s="21"/>
      <c r="F70" s="6"/>
      <c r="G70" s="6"/>
      <c r="H70" s="21"/>
      <c r="I70" s="8"/>
    </row>
    <row r="71" spans="1:9" ht="12.75" hidden="1">
      <c r="A71" s="4" t="s">
        <v>212</v>
      </c>
      <c r="B71" s="3" t="s">
        <v>209</v>
      </c>
      <c r="C71" s="6">
        <f>C33</f>
        <v>10000</v>
      </c>
      <c r="D71" s="6">
        <f>D33</f>
        <v>149681458</v>
      </c>
      <c r="E71" s="21">
        <f>E33</f>
        <v>0.0668</v>
      </c>
      <c r="F71" s="6" t="e">
        <f>F53</f>
        <v>#REF!</v>
      </c>
      <c r="G71" s="6">
        <f>G33</f>
        <v>147458556</v>
      </c>
      <c r="H71" s="21" t="e">
        <f>F71/(G71/1000)</f>
        <v>#REF!</v>
      </c>
      <c r="I71" s="8" t="e">
        <f>IF(AND(C71=0,F71=0),0,((F71-C71)/C71))</f>
        <v>#REF!</v>
      </c>
    </row>
    <row r="72" spans="1:9" ht="12.75" hidden="1">
      <c r="A72" s="1"/>
      <c r="B72" s="33"/>
      <c r="C72" s="6"/>
      <c r="D72" s="6"/>
      <c r="E72" s="6"/>
      <c r="F72" s="6"/>
      <c r="G72" s="6"/>
      <c r="H72" s="7"/>
      <c r="I72" s="8"/>
    </row>
    <row r="73" spans="1:9" ht="12.75" hidden="1">
      <c r="A73" s="1"/>
      <c r="B73" s="33"/>
      <c r="C73" s="6"/>
      <c r="D73" s="6"/>
      <c r="E73" s="6"/>
      <c r="F73" s="6"/>
      <c r="G73" s="6"/>
      <c r="H73" s="7"/>
      <c r="I73" s="8"/>
    </row>
    <row r="74" spans="1:9" ht="12.75" hidden="1">
      <c r="A74" s="4"/>
      <c r="B74" s="3"/>
      <c r="C74" s="6"/>
      <c r="D74" s="6"/>
      <c r="E74" s="6"/>
      <c r="F74" s="6"/>
      <c r="G74" s="6"/>
      <c r="H74" s="7"/>
      <c r="I74" s="8"/>
    </row>
    <row r="75" spans="1:9" ht="12.75" hidden="1">
      <c r="A75" s="4" t="s">
        <v>231</v>
      </c>
      <c r="B75" s="3"/>
      <c r="C75" s="6"/>
      <c r="D75" s="6"/>
      <c r="E75" s="21">
        <f>SUM(E66:E74)</f>
        <v>4.7534</v>
      </c>
      <c r="F75" s="6"/>
      <c r="G75" s="6"/>
      <c r="H75" s="21" t="e">
        <f>SUM(H66:H74)</f>
        <v>#REF!</v>
      </c>
      <c r="I75" s="8" t="e">
        <f>(H75-E75)/E75</f>
        <v>#REF!</v>
      </c>
    </row>
    <row r="76" ht="12" hidden="1"/>
    <row r="77" ht="12" hidden="1"/>
    <row r="78" ht="12" hidden="1"/>
    <row r="79" ht="12" hidden="1"/>
    <row r="80" ht="12" hidden="1"/>
    <row r="81" spans="1:9" ht="12.75" hidden="1">
      <c r="A81" s="33"/>
      <c r="B81" s="33"/>
      <c r="C81" s="39"/>
      <c r="D81" s="39" t="s">
        <v>213</v>
      </c>
      <c r="E81" s="39" t="s">
        <v>213</v>
      </c>
      <c r="F81" s="39" t="s">
        <v>67</v>
      </c>
      <c r="G81" s="39"/>
      <c r="H81" s="40"/>
      <c r="I81" s="41"/>
    </row>
    <row r="82" spans="1:9" ht="12.75" hidden="1">
      <c r="A82" s="33"/>
      <c r="B82" s="33"/>
      <c r="C82" s="39" t="s">
        <v>68</v>
      </c>
      <c r="D82" s="39" t="s">
        <v>216</v>
      </c>
      <c r="E82" s="39" t="s">
        <v>214</v>
      </c>
      <c r="F82" s="39" t="s">
        <v>217</v>
      </c>
      <c r="G82" s="39"/>
      <c r="H82" s="40"/>
      <c r="I82" s="41"/>
    </row>
    <row r="83" spans="1:9" ht="12.75" hidden="1">
      <c r="A83" s="33"/>
      <c r="B83" s="33"/>
      <c r="C83" s="39" t="s">
        <v>69</v>
      </c>
      <c r="D83" s="39" t="s">
        <v>57</v>
      </c>
      <c r="E83" s="39" t="s">
        <v>215</v>
      </c>
      <c r="F83" s="39" t="s">
        <v>218</v>
      </c>
      <c r="G83" s="39"/>
      <c r="H83" s="40"/>
      <c r="I83" s="41"/>
    </row>
    <row r="84" spans="1:9" ht="12.75" hidden="1">
      <c r="A84" s="33"/>
      <c r="B84" s="33"/>
      <c r="C84" s="48" t="s">
        <v>226</v>
      </c>
      <c r="D84" s="48" t="s">
        <v>226</v>
      </c>
      <c r="E84" s="48" t="s">
        <v>226</v>
      </c>
      <c r="F84" s="48" t="s">
        <v>226</v>
      </c>
      <c r="G84" s="39"/>
      <c r="H84" s="40"/>
      <c r="I84" s="41"/>
    </row>
    <row r="85" spans="1:9" ht="12.75" hidden="1">
      <c r="A85" s="1"/>
      <c r="B85" s="33"/>
      <c r="C85" s="6"/>
      <c r="D85" s="6"/>
      <c r="E85" s="6"/>
      <c r="F85" s="6"/>
      <c r="G85" s="6"/>
      <c r="H85" s="7"/>
      <c r="I85" s="8"/>
    </row>
    <row r="86" spans="1:9" ht="12.75" hidden="1">
      <c r="A86" s="4" t="s">
        <v>210</v>
      </c>
      <c r="B86" s="3" t="s">
        <v>207</v>
      </c>
      <c r="C86" s="6">
        <f>(Budget!G260)</f>
        <v>0</v>
      </c>
      <c r="D86" s="6">
        <f>(Budget!G311)</f>
        <v>0</v>
      </c>
      <c r="E86" s="6" t="e">
        <f>(Budget!#REF!)</f>
        <v>#REF!</v>
      </c>
      <c r="F86" s="6" t="e">
        <f>C86-D86-E86</f>
        <v>#REF!</v>
      </c>
      <c r="G86" s="6"/>
      <c r="H86" s="7"/>
      <c r="I86" s="8"/>
    </row>
    <row r="87" spans="1:9" ht="12.75" hidden="1">
      <c r="A87" s="4" t="s">
        <v>211</v>
      </c>
      <c r="B87" s="3" t="s">
        <v>208</v>
      </c>
      <c r="C87" s="6">
        <f>(Budget!G353)</f>
        <v>0</v>
      </c>
      <c r="D87" s="6">
        <f>(Budget!G375)</f>
        <v>0</v>
      </c>
      <c r="E87" s="6" t="e">
        <f>(Budget!#REF!)</f>
        <v>#REF!</v>
      </c>
      <c r="F87" s="6" t="e">
        <f>C87-D87-E87</f>
        <v>#REF!</v>
      </c>
      <c r="G87" s="6"/>
      <c r="H87" s="7"/>
      <c r="I87" s="8"/>
    </row>
    <row r="88" spans="1:9" ht="12.75" hidden="1">
      <c r="A88" s="4" t="s">
        <v>228</v>
      </c>
      <c r="B88" s="3" t="s">
        <v>229</v>
      </c>
      <c r="C88" s="6" t="str">
        <f>(Budget!G384)</f>
        <v> </v>
      </c>
      <c r="D88" s="6" t="str">
        <f>(Budget!G386)</f>
        <v> </v>
      </c>
      <c r="E88" s="6" t="e">
        <f>(Budget!#REF!)</f>
        <v>#REF!</v>
      </c>
      <c r="F88" s="6" t="e">
        <f>C88-D88-E88</f>
        <v>#VALUE!</v>
      </c>
      <c r="G88" s="6"/>
      <c r="H88" s="7"/>
      <c r="I88" s="8"/>
    </row>
    <row r="89" spans="1:9" ht="12.75" hidden="1">
      <c r="A89" s="4"/>
      <c r="B89" s="3"/>
      <c r="C89" s="6"/>
      <c r="D89" s="6"/>
      <c r="E89" s="6"/>
      <c r="F89" s="6"/>
      <c r="G89" s="6"/>
      <c r="H89" s="7"/>
      <c r="I89" s="8"/>
    </row>
    <row r="90" spans="1:9" ht="12.75" hidden="1">
      <c r="A90" s="4" t="s">
        <v>70</v>
      </c>
      <c r="B90" s="3"/>
      <c r="C90" s="6"/>
      <c r="D90" s="6"/>
      <c r="E90" s="6"/>
      <c r="F90" s="6"/>
      <c r="G90" s="6"/>
      <c r="H90" s="7"/>
      <c r="I90" s="8"/>
    </row>
    <row r="91" spans="1:9" ht="12.75" hidden="1">
      <c r="A91" s="4" t="s">
        <v>212</v>
      </c>
      <c r="B91" s="3" t="s">
        <v>209</v>
      </c>
      <c r="C91" s="6" t="str">
        <f>(Budget!G395)</f>
        <v> </v>
      </c>
      <c r="D91" s="6" t="str">
        <f>(Budget!G397)</f>
        <v> </v>
      </c>
      <c r="E91" s="6" t="e">
        <f>(Budget!#REF!)</f>
        <v>#REF!</v>
      </c>
      <c r="F91" s="6" t="e">
        <f>C91-D91-E91</f>
        <v>#VALUE!</v>
      </c>
      <c r="G91" s="6"/>
      <c r="H91" s="7"/>
      <c r="I91" s="8"/>
    </row>
    <row r="92" spans="1:9" ht="12.75" hidden="1">
      <c r="A92" s="1"/>
      <c r="B92" s="33"/>
      <c r="C92" s="6"/>
      <c r="D92" s="6"/>
      <c r="E92" s="6"/>
      <c r="F92" s="6"/>
      <c r="G92" s="6"/>
      <c r="H92" s="7"/>
      <c r="I92" s="8"/>
    </row>
    <row r="93" spans="1:9" ht="12.75" hidden="1">
      <c r="A93" s="4" t="s">
        <v>71</v>
      </c>
      <c r="B93" s="3"/>
      <c r="C93" s="6">
        <f>SUM(C86:C92)</f>
        <v>0</v>
      </c>
      <c r="D93" s="6">
        <f>SUM(D86:D92)</f>
        <v>0</v>
      </c>
      <c r="E93" s="6" t="e">
        <f>SUM(E86:E92)</f>
        <v>#REF!</v>
      </c>
      <c r="F93" s="6" t="e">
        <f>C93-D93-E93</f>
        <v>#REF!</v>
      </c>
      <c r="G93" s="6"/>
      <c r="H93" s="7"/>
      <c r="I93" s="8"/>
    </row>
    <row r="94" spans="1:9" ht="12.75" hidden="1">
      <c r="A94" s="1"/>
      <c r="B94" s="33"/>
      <c r="C94" s="6"/>
      <c r="D94" s="6"/>
      <c r="E94" s="6"/>
      <c r="F94" s="6"/>
      <c r="G94" s="6"/>
      <c r="H94" s="7"/>
      <c r="I94" s="8"/>
    </row>
    <row r="95" spans="1:9" ht="12.75" hidden="1">
      <c r="A95" s="1"/>
      <c r="B95" s="33"/>
      <c r="C95" s="6"/>
      <c r="D95" s="6"/>
      <c r="E95" s="6"/>
      <c r="F95" s="6"/>
      <c r="G95" s="6"/>
      <c r="H95" s="7"/>
      <c r="I95" s="8"/>
    </row>
    <row r="96" spans="1:9" ht="12.75" hidden="1">
      <c r="A96" s="1"/>
      <c r="B96" s="33"/>
      <c r="C96" s="6"/>
      <c r="D96" s="6"/>
      <c r="E96" s="6"/>
      <c r="F96" s="6"/>
      <c r="G96" s="6"/>
      <c r="H96" s="7"/>
      <c r="I96" s="8"/>
    </row>
    <row r="97" spans="1:9" ht="12.75" hidden="1">
      <c r="A97" s="1"/>
      <c r="B97" s="33"/>
      <c r="C97" s="6"/>
      <c r="D97" s="6"/>
      <c r="E97" s="6"/>
      <c r="F97" s="6"/>
      <c r="G97" s="6"/>
      <c r="H97" s="7"/>
      <c r="I97" s="8"/>
    </row>
    <row r="98" spans="1:9" ht="12.75" hidden="1">
      <c r="A98" s="1"/>
      <c r="B98" s="33"/>
      <c r="C98" s="6"/>
      <c r="D98" s="6"/>
      <c r="E98" s="6"/>
      <c r="F98" s="6"/>
      <c r="G98" s="6"/>
      <c r="H98" s="7"/>
      <c r="I98" s="8"/>
    </row>
    <row r="99" spans="1:9" ht="12.75" hidden="1">
      <c r="A99" s="33"/>
      <c r="B99" s="33"/>
      <c r="C99" s="39" t="s">
        <v>219</v>
      </c>
      <c r="D99" s="39" t="s">
        <v>220</v>
      </c>
      <c r="E99" s="39" t="s">
        <v>222</v>
      </c>
      <c r="F99" s="39" t="s">
        <v>67</v>
      </c>
      <c r="G99" s="39" t="s">
        <v>220</v>
      </c>
      <c r="H99" s="43" t="s">
        <v>222</v>
      </c>
      <c r="I99" s="44" t="s">
        <v>5</v>
      </c>
    </row>
    <row r="100" spans="1:9" ht="12.75" hidden="1">
      <c r="A100" s="33"/>
      <c r="B100" s="33"/>
      <c r="C100" s="39" t="s">
        <v>217</v>
      </c>
      <c r="D100" s="39" t="s">
        <v>221</v>
      </c>
      <c r="E100" s="39" t="s">
        <v>223</v>
      </c>
      <c r="F100" s="39" t="s">
        <v>217</v>
      </c>
      <c r="G100" s="39" t="s">
        <v>221</v>
      </c>
      <c r="H100" s="43" t="s">
        <v>223</v>
      </c>
      <c r="I100" s="44" t="str">
        <f>I25</f>
        <v>2017-2018%</v>
      </c>
    </row>
    <row r="101" spans="1:9" ht="12.75" hidden="1">
      <c r="A101" s="33"/>
      <c r="B101" s="33"/>
      <c r="C101" s="39" t="str">
        <f aca="true" t="shared" si="2" ref="C101:H101">C26</f>
        <v>Taxes 2017</v>
      </c>
      <c r="D101" s="39" t="str">
        <f t="shared" si="2"/>
        <v>Value-2017</v>
      </c>
      <c r="E101" s="47">
        <f t="shared" si="2"/>
        <v>2017</v>
      </c>
      <c r="F101" s="39" t="str">
        <f t="shared" si="2"/>
        <v>Taxes 2018</v>
      </c>
      <c r="G101" s="39" t="str">
        <f t="shared" si="2"/>
        <v>Value-2018</v>
      </c>
      <c r="H101" s="47">
        <f t="shared" si="2"/>
        <v>2018</v>
      </c>
      <c r="I101" s="44" t="s">
        <v>224</v>
      </c>
    </row>
    <row r="102" spans="1:9" ht="12.75" hidden="1">
      <c r="A102" s="33"/>
      <c r="B102" s="33"/>
      <c r="C102" s="48" t="s">
        <v>226</v>
      </c>
      <c r="D102" s="48" t="s">
        <v>226</v>
      </c>
      <c r="E102" s="48" t="s">
        <v>226</v>
      </c>
      <c r="F102" s="48" t="s">
        <v>226</v>
      </c>
      <c r="G102" s="48" t="s">
        <v>226</v>
      </c>
      <c r="H102" s="49" t="s">
        <v>227</v>
      </c>
      <c r="I102" s="50" t="s">
        <v>72</v>
      </c>
    </row>
    <row r="103" spans="1:9" ht="12.75" hidden="1">
      <c r="A103" s="1"/>
      <c r="B103" s="33"/>
      <c r="C103" s="6"/>
      <c r="D103" s="6"/>
      <c r="E103" s="6"/>
      <c r="F103" s="6"/>
      <c r="G103" s="6"/>
      <c r="H103" s="7"/>
      <c r="I103" s="8"/>
    </row>
    <row r="104" spans="1:9" ht="12.75" hidden="1">
      <c r="A104" s="4" t="s">
        <v>210</v>
      </c>
      <c r="B104" s="3" t="s">
        <v>207</v>
      </c>
      <c r="C104" s="6">
        <f aca="true" t="shared" si="3" ref="C104:E105">C29</f>
        <v>339649</v>
      </c>
      <c r="D104" s="6">
        <f t="shared" si="3"/>
        <v>146952178</v>
      </c>
      <c r="E104" s="21">
        <f t="shared" si="3"/>
        <v>2.3113</v>
      </c>
      <c r="F104" s="6" t="e">
        <f>F86</f>
        <v>#REF!</v>
      </c>
      <c r="G104" s="6">
        <f>G29</f>
        <v>144304339</v>
      </c>
      <c r="H104" s="21" t="e">
        <f>F104/(G104/1000)</f>
        <v>#REF!</v>
      </c>
      <c r="I104" s="8" t="e">
        <f>IF(AND(C104=0,F104=0),0,((F104-C104)/C104))</f>
        <v>#REF!</v>
      </c>
    </row>
    <row r="105" spans="1:9" ht="12.75" hidden="1">
      <c r="A105" s="4" t="s">
        <v>211</v>
      </c>
      <c r="B105" s="3" t="s">
        <v>208</v>
      </c>
      <c r="C105" s="6">
        <f t="shared" si="3"/>
        <v>272000</v>
      </c>
      <c r="D105" s="6">
        <f t="shared" si="3"/>
        <v>146953178</v>
      </c>
      <c r="E105" s="21">
        <f t="shared" si="3"/>
        <v>1.8509</v>
      </c>
      <c r="F105" s="6" t="e">
        <f>F87</f>
        <v>#REF!</v>
      </c>
      <c r="G105" s="6">
        <f>G30</f>
        <v>144304339</v>
      </c>
      <c r="H105" s="21" t="e">
        <f>F105/(G105/1000)</f>
        <v>#REF!</v>
      </c>
      <c r="I105" s="8" t="e">
        <f>IF(AND(C105=0,F105=0),0,((F105-C105)/C105))</f>
        <v>#REF!</v>
      </c>
    </row>
    <row r="106" spans="1:9" ht="12.75" hidden="1">
      <c r="A106" s="4" t="s">
        <v>228</v>
      </c>
      <c r="B106" s="3" t="s">
        <v>229</v>
      </c>
      <c r="C106" s="6">
        <f>C32</f>
        <v>78500</v>
      </c>
      <c r="D106" s="6">
        <f>D32</f>
        <v>149681458</v>
      </c>
      <c r="E106" s="21">
        <f>E32</f>
        <v>0.5244</v>
      </c>
      <c r="F106" s="6" t="e">
        <f>F88</f>
        <v>#VALUE!</v>
      </c>
      <c r="G106" s="6">
        <f>G32</f>
        <v>147458556</v>
      </c>
      <c r="H106" s="21" t="e">
        <f>F106/(G106/1000)</f>
        <v>#VALUE!</v>
      </c>
      <c r="I106" s="8" t="e">
        <f>IF(AND(C106=0,F106=0),0,((F106-C106)/C106))</f>
        <v>#VALUE!</v>
      </c>
    </row>
    <row r="107" spans="1:9" ht="12.75" hidden="1">
      <c r="A107" s="4"/>
      <c r="B107" s="3"/>
      <c r="C107" s="6"/>
      <c r="D107" s="6"/>
      <c r="E107" s="21"/>
      <c r="F107" s="6"/>
      <c r="G107" s="6"/>
      <c r="H107" s="21"/>
      <c r="I107" s="8"/>
    </row>
    <row r="108" spans="1:9" ht="12.75" hidden="1">
      <c r="A108" s="4" t="s">
        <v>70</v>
      </c>
      <c r="B108" s="3"/>
      <c r="C108" s="6"/>
      <c r="D108" s="6"/>
      <c r="E108" s="21"/>
      <c r="F108" s="6"/>
      <c r="G108" s="6"/>
      <c r="H108" s="21"/>
      <c r="I108" s="8"/>
    </row>
    <row r="109" spans="1:9" ht="12.75" hidden="1">
      <c r="A109" s="4" t="s">
        <v>212</v>
      </c>
      <c r="B109" s="3" t="s">
        <v>209</v>
      </c>
      <c r="C109" s="6">
        <f>C33</f>
        <v>10000</v>
      </c>
      <c r="D109" s="6">
        <f>D33</f>
        <v>149681458</v>
      </c>
      <c r="E109" s="21">
        <f>E33</f>
        <v>0.0668</v>
      </c>
      <c r="F109" s="6" t="e">
        <f>F91</f>
        <v>#VALUE!</v>
      </c>
      <c r="G109" s="6">
        <f>G33</f>
        <v>147458556</v>
      </c>
      <c r="H109" s="21" t="e">
        <f>F109/(G109/1000)</f>
        <v>#VALUE!</v>
      </c>
      <c r="I109" s="8" t="e">
        <f>IF(AND(C109=0,F109=0),0,((F109-C109)/C109))</f>
        <v>#VALUE!</v>
      </c>
    </row>
    <row r="110" spans="1:9" ht="12.75" hidden="1">
      <c r="A110" s="1"/>
      <c r="B110" s="33"/>
      <c r="C110" s="6"/>
      <c r="D110" s="6"/>
      <c r="E110" s="6"/>
      <c r="F110" s="6"/>
      <c r="G110" s="6"/>
      <c r="H110" s="7"/>
      <c r="I110" s="8"/>
    </row>
    <row r="111" spans="1:9" ht="12.75" hidden="1">
      <c r="A111" s="1"/>
      <c r="B111" s="33"/>
      <c r="C111" s="6"/>
      <c r="D111" s="6"/>
      <c r="E111" s="6"/>
      <c r="F111" s="6"/>
      <c r="G111" s="6"/>
      <c r="H111" s="7"/>
      <c r="I111" s="8"/>
    </row>
    <row r="112" spans="1:9" ht="12.75" hidden="1">
      <c r="A112" s="4"/>
      <c r="B112" s="3"/>
      <c r="C112" s="6"/>
      <c r="D112" s="6"/>
      <c r="E112" s="6"/>
      <c r="F112" s="6"/>
      <c r="G112" s="6"/>
      <c r="H112" s="7"/>
      <c r="I112" s="8"/>
    </row>
    <row r="113" spans="1:9" ht="12.75" hidden="1">
      <c r="A113" s="4" t="s">
        <v>230</v>
      </c>
      <c r="B113" s="3"/>
      <c r="C113" s="6"/>
      <c r="D113" s="6"/>
      <c r="E113" s="21">
        <f>SUM(E104:E112)</f>
        <v>4.7534</v>
      </c>
      <c r="F113" s="6"/>
      <c r="G113" s="6"/>
      <c r="H113" s="21" t="e">
        <f>SUM(H104:H112)</f>
        <v>#REF!</v>
      </c>
      <c r="I113" s="8" t="e">
        <f>(H113-E113)/E113</f>
        <v>#REF!</v>
      </c>
    </row>
    <row r="114" ht="12" hidden="1"/>
    <row r="115" ht="12" hidden="1"/>
  </sheetData>
  <sheetProtection/>
  <printOptions horizontalCentered="1"/>
  <pageMargins left="0.75" right="0.75" top="1" bottom="1" header="0.5" footer="0.5"/>
  <pageSetup fitToHeight="0" horizontalDpi="300" verticalDpi="300" orientation="portrait" scale="75" r:id="rId1"/>
  <headerFooter alignWithMargins="0">
    <oddHeader>&amp;C&amp;"Arial,Bold"TOWN OF NORTH HUDSON
2018
 BUDGET
</oddHeader>
    <oddFooter>&amp;L&amp;"Arial,Regular"&amp;D&amp;R&amp;"Arial,Regular"Page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27:K27"/>
  <sheetViews>
    <sheetView zoomScalePageLayoutView="0" workbookViewId="0" topLeftCell="F1">
      <selection activeCell="I22" sqref="I22"/>
    </sheetView>
  </sheetViews>
  <sheetFormatPr defaultColWidth="9.00390625" defaultRowHeight="12.75"/>
  <sheetData>
    <row r="27" ht="12">
      <c r="K27" s="55" t="s">
        <v>286</v>
      </c>
    </row>
  </sheetData>
  <sheetProtection/>
  <hyperlinks>
    <hyperlink ref="K27" r:id="rId1" display="NH Budget 2003.xls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402"/>
  <sheetViews>
    <sheetView showRowColHeaders="0"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K347" sqref="K347"/>
    </sheetView>
  </sheetViews>
  <sheetFormatPr defaultColWidth="12.625" defaultRowHeight="12.75"/>
  <cols>
    <col min="1" max="1" width="23.25390625" style="1" customWidth="1"/>
    <col min="2" max="2" width="9.50390625" style="2" customWidth="1"/>
    <col min="3" max="3" width="9.50390625" style="1" customWidth="1"/>
    <col min="4" max="5" width="10.75390625" style="1" customWidth="1"/>
    <col min="6" max="6" width="10.875" style="1" customWidth="1"/>
    <col min="7" max="9" width="10.75390625" style="1" customWidth="1"/>
    <col min="10" max="16384" width="12.625" style="1" customWidth="1"/>
  </cols>
  <sheetData>
    <row r="1" spans="1:9" ht="15" customHeight="1">
      <c r="A1" s="52"/>
      <c r="B1" s="34"/>
      <c r="C1" s="34"/>
      <c r="D1" s="35" t="s">
        <v>0</v>
      </c>
      <c r="E1" s="35" t="s">
        <v>1</v>
      </c>
      <c r="F1" s="35" t="s">
        <v>2</v>
      </c>
      <c r="G1" s="35" t="s">
        <v>3</v>
      </c>
      <c r="H1" s="35" t="s">
        <v>4</v>
      </c>
      <c r="I1" s="35" t="s">
        <v>5</v>
      </c>
    </row>
    <row r="2" spans="1:9" ht="15" customHeight="1">
      <c r="A2" s="52"/>
      <c r="B2" s="34"/>
      <c r="C2" s="35" t="s">
        <v>6</v>
      </c>
      <c r="D2" s="35" t="s">
        <v>7</v>
      </c>
      <c r="E2" s="35" t="s">
        <v>8</v>
      </c>
      <c r="F2" s="35" t="s">
        <v>8</v>
      </c>
      <c r="G2" s="35" t="s">
        <v>8</v>
      </c>
      <c r="H2" s="35" t="s">
        <v>9</v>
      </c>
      <c r="I2" s="35" t="s">
        <v>9</v>
      </c>
    </row>
    <row r="3" spans="1:9" ht="15" customHeight="1">
      <c r="A3" s="53" t="s">
        <v>154</v>
      </c>
      <c r="B3" s="35" t="s">
        <v>84</v>
      </c>
      <c r="C3" s="54">
        <v>2016</v>
      </c>
      <c r="D3" s="54">
        <f>(C3+1)</f>
        <v>2017</v>
      </c>
      <c r="E3" s="54">
        <f>(D3+1)</f>
        <v>2018</v>
      </c>
      <c r="F3" s="54">
        <f>(E3)</f>
        <v>2018</v>
      </c>
      <c r="G3" s="54">
        <f>(E3)</f>
        <v>2018</v>
      </c>
      <c r="H3" s="46">
        <f>(D3)</f>
        <v>2017</v>
      </c>
      <c r="I3" s="46">
        <f>(D3)</f>
        <v>2017</v>
      </c>
    </row>
    <row r="4" spans="3:9" ht="15" customHeight="1">
      <c r="C4" s="6"/>
      <c r="E4" s="6"/>
      <c r="F4" s="6"/>
      <c r="G4" s="6"/>
      <c r="H4" s="6"/>
      <c r="I4" s="6"/>
    </row>
    <row r="5" spans="3:9" ht="15" customHeight="1" thickBot="1">
      <c r="C5" s="59" t="s">
        <v>91</v>
      </c>
      <c r="D5" s="59"/>
      <c r="E5" s="59"/>
      <c r="F5" s="59"/>
      <c r="G5" s="59"/>
      <c r="H5" s="45"/>
      <c r="I5" s="45"/>
    </row>
    <row r="6" spans="3:9" ht="15" customHeight="1" thickTop="1">
      <c r="C6" s="9"/>
      <c r="D6" s="10"/>
      <c r="E6" s="10"/>
      <c r="F6" s="10"/>
      <c r="G6" s="10"/>
      <c r="H6" s="10"/>
      <c r="I6" s="10"/>
    </row>
    <row r="7" spans="1:9" ht="15" customHeight="1">
      <c r="A7" s="24" t="s">
        <v>10</v>
      </c>
      <c r="B7" s="11"/>
      <c r="C7" s="22"/>
      <c r="E7" s="6"/>
      <c r="F7" s="6"/>
      <c r="G7" s="6"/>
      <c r="H7" s="6"/>
      <c r="I7" s="6"/>
    </row>
    <row r="8" spans="1:9" ht="15" customHeight="1">
      <c r="A8" s="12"/>
      <c r="B8" s="12"/>
      <c r="C8" s="6"/>
      <c r="E8" s="6"/>
      <c r="F8" s="6"/>
      <c r="G8" s="6"/>
      <c r="H8" s="6"/>
      <c r="I8" s="6"/>
    </row>
    <row r="9" spans="1:9" ht="15" customHeight="1">
      <c r="A9" s="13" t="s">
        <v>11</v>
      </c>
      <c r="B9" s="14"/>
      <c r="C9" s="6"/>
      <c r="E9" s="6"/>
      <c r="F9" s="6"/>
      <c r="G9" s="6"/>
      <c r="H9" s="6"/>
      <c r="I9" s="6"/>
    </row>
    <row r="10" spans="1:9" ht="15" customHeight="1">
      <c r="A10" s="4" t="s">
        <v>162</v>
      </c>
      <c r="B10" s="5" t="s">
        <v>80</v>
      </c>
      <c r="C10" s="6">
        <v>18400</v>
      </c>
      <c r="D10" s="6">
        <v>18800</v>
      </c>
      <c r="E10" s="6">
        <v>19200</v>
      </c>
      <c r="F10" s="6">
        <v>0</v>
      </c>
      <c r="G10" s="6" t="s">
        <v>366</v>
      </c>
      <c r="H10" s="7">
        <f>(E10-D10)</f>
        <v>400</v>
      </c>
      <c r="I10" s="8">
        <f>IF(AND(D10=0,E10=0),0,IF(AND(D10=0,E10&gt;0),E10/100,((E10-D10)/D10)))</f>
        <v>0.02127659574468085</v>
      </c>
    </row>
    <row r="11" spans="1:9" ht="15" customHeight="1">
      <c r="A11" s="4" t="s">
        <v>166</v>
      </c>
      <c r="B11" s="5" t="s">
        <v>232</v>
      </c>
      <c r="C11" s="6">
        <v>0</v>
      </c>
      <c r="D11" s="6">
        <v>0</v>
      </c>
      <c r="E11" s="6">
        <v>0</v>
      </c>
      <c r="F11" s="6">
        <v>0</v>
      </c>
      <c r="G11" s="6" t="s">
        <v>365</v>
      </c>
      <c r="H11" s="7">
        <f>(E11-D11)</f>
        <v>0</v>
      </c>
      <c r="I11" s="8">
        <f>IF(AND(D11=0,E11=0),0,IF(AND(D11=0,E11&gt;0),E11/100,((E11-D11)/D11)))</f>
        <v>0</v>
      </c>
    </row>
    <row r="12" spans="1:9" ht="15" customHeight="1">
      <c r="A12" s="16" t="s">
        <v>163</v>
      </c>
      <c r="B12" s="17" t="s">
        <v>81</v>
      </c>
      <c r="C12" s="6">
        <v>1498.64</v>
      </c>
      <c r="D12" s="6">
        <v>1500</v>
      </c>
      <c r="E12" s="6">
        <v>3000</v>
      </c>
      <c r="F12" s="6">
        <v>0</v>
      </c>
      <c r="G12" s="6" t="s">
        <v>366</v>
      </c>
      <c r="H12" s="7">
        <f aca="true" t="shared" si="0" ref="H12:H71">(E12-D12)</f>
        <v>1500</v>
      </c>
      <c r="I12" s="8">
        <f aca="true" t="shared" si="1" ref="I12:I71">IF(AND(D12=0,E12=0),0,IF(AND(D12=0,E12&gt;0),E12/100,((E12-D12)/D12)))</f>
        <v>1</v>
      </c>
    </row>
    <row r="13" spans="1:9" ht="15" customHeight="1">
      <c r="A13" s="4" t="s">
        <v>164</v>
      </c>
      <c r="B13" s="5"/>
      <c r="C13" s="6">
        <f>SUM(C9:C12)</f>
        <v>19898.64</v>
      </c>
      <c r="D13" s="18">
        <f>SUM(D9:D12)</f>
        <v>20300</v>
      </c>
      <c r="E13" s="6">
        <f>SUM(E9:E12)</f>
        <v>22200</v>
      </c>
      <c r="F13" s="6">
        <v>0</v>
      </c>
      <c r="G13" s="6">
        <f>SUM(G10:G12)</f>
        <v>0</v>
      </c>
      <c r="H13" s="7">
        <f t="shared" si="0"/>
        <v>1900</v>
      </c>
      <c r="I13" s="8">
        <f t="shared" si="1"/>
        <v>0.09359605911330049</v>
      </c>
    </row>
    <row r="14" spans="3:9" ht="15" customHeight="1">
      <c r="C14" s="6"/>
      <c r="E14" s="6"/>
      <c r="F14" s="6"/>
      <c r="G14" s="6"/>
      <c r="H14" s="7"/>
      <c r="I14" s="8"/>
    </row>
    <row r="15" spans="1:9" ht="15" customHeight="1">
      <c r="A15" s="13" t="s">
        <v>12</v>
      </c>
      <c r="B15" s="5"/>
      <c r="C15" s="6"/>
      <c r="E15" s="6"/>
      <c r="F15" s="6"/>
      <c r="G15" s="6"/>
      <c r="H15" s="7"/>
      <c r="I15" s="8"/>
    </row>
    <row r="16" spans="1:9" ht="15" customHeight="1">
      <c r="A16" s="4" t="s">
        <v>165</v>
      </c>
      <c r="B16" s="5" t="s">
        <v>234</v>
      </c>
      <c r="C16" s="6">
        <v>21200</v>
      </c>
      <c r="D16" s="6">
        <v>21625</v>
      </c>
      <c r="E16" s="6">
        <v>22050</v>
      </c>
      <c r="F16" s="6">
        <v>0</v>
      </c>
      <c r="G16" s="6" t="s">
        <v>366</v>
      </c>
      <c r="H16" s="7">
        <f t="shared" si="0"/>
        <v>425</v>
      </c>
      <c r="I16" s="8">
        <f t="shared" si="1"/>
        <v>0.019653179190751446</v>
      </c>
    </row>
    <row r="17" spans="1:9" ht="15" customHeight="1">
      <c r="A17" s="4" t="s">
        <v>233</v>
      </c>
      <c r="B17" s="5" t="s">
        <v>235</v>
      </c>
      <c r="C17" s="6">
        <v>15588</v>
      </c>
      <c r="D17" s="6">
        <v>15925</v>
      </c>
      <c r="E17" s="6">
        <v>20300</v>
      </c>
      <c r="F17" s="6">
        <v>0</v>
      </c>
      <c r="G17" s="6" t="s">
        <v>365</v>
      </c>
      <c r="H17" s="7">
        <f>(E17-D17)</f>
        <v>4375</v>
      </c>
      <c r="I17" s="8">
        <f>IF(AND(D17=0,E17=0),0,IF(AND(D17=0,E17&gt;0),E17/100,((E17-D17)/D17)))</f>
        <v>0.27472527472527475</v>
      </c>
    </row>
    <row r="18" spans="1:9" ht="15" customHeight="1">
      <c r="A18" s="4" t="s">
        <v>166</v>
      </c>
      <c r="B18" s="5" t="s">
        <v>82</v>
      </c>
      <c r="C18" s="6">
        <v>0</v>
      </c>
      <c r="D18" s="6">
        <v>3039.99</v>
      </c>
      <c r="E18" s="6">
        <v>1000</v>
      </c>
      <c r="F18" s="6">
        <v>0</v>
      </c>
      <c r="G18" s="6" t="s">
        <v>366</v>
      </c>
      <c r="H18" s="7">
        <f t="shared" si="0"/>
        <v>-2039.9899999999998</v>
      </c>
      <c r="I18" s="8">
        <f t="shared" si="1"/>
        <v>-0.671051549511676</v>
      </c>
    </row>
    <row r="19" spans="1:9" ht="15" customHeight="1">
      <c r="A19" s="4" t="s">
        <v>167</v>
      </c>
      <c r="B19" s="5" t="s">
        <v>83</v>
      </c>
      <c r="C19" s="6">
        <v>4052.13</v>
      </c>
      <c r="D19" s="6">
        <v>7000</v>
      </c>
      <c r="E19" s="6">
        <v>6000</v>
      </c>
      <c r="F19" s="6">
        <v>0</v>
      </c>
      <c r="G19" s="6" t="s">
        <v>365</v>
      </c>
      <c r="H19" s="7">
        <f t="shared" si="0"/>
        <v>-1000</v>
      </c>
      <c r="I19" s="8">
        <f t="shared" si="1"/>
        <v>-0.14285714285714285</v>
      </c>
    </row>
    <row r="20" spans="1:9" ht="15" customHeight="1">
      <c r="A20" s="4" t="s">
        <v>164</v>
      </c>
      <c r="B20" s="5"/>
      <c r="C20" s="6">
        <f>SUM(C15:C19)</f>
        <v>40840.13</v>
      </c>
      <c r="D20" s="18">
        <f>SUM(D15:D19)</f>
        <v>47589.99</v>
      </c>
      <c r="E20" s="6">
        <f>SUM(E15:E19)</f>
        <v>49350</v>
      </c>
      <c r="F20" s="6">
        <f>SUM(F15:F19)</f>
        <v>0</v>
      </c>
      <c r="G20" s="6">
        <f>+SUM(G16:G19)</f>
        <v>0</v>
      </c>
      <c r="H20" s="7">
        <f t="shared" si="0"/>
        <v>1760.010000000002</v>
      </c>
      <c r="I20" s="8">
        <f t="shared" si="1"/>
        <v>0.03698277726051218</v>
      </c>
    </row>
    <row r="21" spans="3:9" ht="15" customHeight="1">
      <c r="C21" s="6"/>
      <c r="E21" s="6"/>
      <c r="F21" s="6"/>
      <c r="G21" s="6"/>
      <c r="H21" s="7"/>
      <c r="I21" s="8"/>
    </row>
    <row r="22" spans="1:9" ht="15" customHeight="1">
      <c r="A22" s="13" t="s">
        <v>13</v>
      </c>
      <c r="B22" s="5"/>
      <c r="C22" s="6"/>
      <c r="E22" s="6"/>
      <c r="F22" s="6"/>
      <c r="G22" s="6"/>
      <c r="H22" s="7"/>
      <c r="I22" s="8"/>
    </row>
    <row r="23" spans="1:9" ht="15" customHeight="1">
      <c r="A23" s="4" t="s">
        <v>168</v>
      </c>
      <c r="B23" s="5" t="s">
        <v>238</v>
      </c>
      <c r="C23" s="6">
        <v>20400</v>
      </c>
      <c r="D23" s="6">
        <v>20400</v>
      </c>
      <c r="E23" s="6">
        <v>20400</v>
      </c>
      <c r="F23" s="6">
        <v>0</v>
      </c>
      <c r="G23" s="6" t="s">
        <v>365</v>
      </c>
      <c r="H23" s="7">
        <f t="shared" si="0"/>
        <v>0</v>
      </c>
      <c r="I23" s="8">
        <f t="shared" si="1"/>
        <v>0</v>
      </c>
    </row>
    <row r="24" spans="1:9" ht="15" customHeight="1">
      <c r="A24" s="4" t="s">
        <v>236</v>
      </c>
      <c r="B24" s="5" t="s">
        <v>239</v>
      </c>
      <c r="C24" s="6">
        <v>750</v>
      </c>
      <c r="D24" s="6">
        <v>750</v>
      </c>
      <c r="E24" s="6">
        <v>750</v>
      </c>
      <c r="F24" s="6">
        <v>0</v>
      </c>
      <c r="G24" s="6" t="s">
        <v>365</v>
      </c>
      <c r="H24" s="7">
        <f>(E24-D24)</f>
        <v>0</v>
      </c>
      <c r="I24" s="8">
        <f>IF(AND(D24=0,E24=0),0,IF(AND(D24=0,E24&gt;0),E24/100,((E24-D24)/D24)))</f>
        <v>0</v>
      </c>
    </row>
    <row r="25" spans="1:9" ht="15" customHeight="1">
      <c r="A25" s="4" t="s">
        <v>237</v>
      </c>
      <c r="B25" s="5" t="s">
        <v>240</v>
      </c>
      <c r="C25" s="6">
        <v>21007</v>
      </c>
      <c r="D25" s="6">
        <v>21470</v>
      </c>
      <c r="E25" s="6">
        <v>21925</v>
      </c>
      <c r="F25" s="6">
        <v>0</v>
      </c>
      <c r="G25" s="6" t="s">
        <v>365</v>
      </c>
      <c r="H25" s="7">
        <f>(E25-D25)</f>
        <v>455</v>
      </c>
      <c r="I25" s="8">
        <f>IF(AND(D25=0,E25=0),0,IF(AND(D25=0,E25&gt;0),E25/100,((E25-D25)/D25)))</f>
        <v>0.02119236143455985</v>
      </c>
    </row>
    <row r="26" spans="1:9" ht="15" customHeight="1">
      <c r="A26" s="4" t="s">
        <v>166</v>
      </c>
      <c r="B26" s="5" t="s">
        <v>85</v>
      </c>
      <c r="C26" s="6">
        <v>0</v>
      </c>
      <c r="D26" s="6">
        <v>2500</v>
      </c>
      <c r="E26" s="6">
        <v>2000</v>
      </c>
      <c r="F26" s="6">
        <v>0</v>
      </c>
      <c r="G26" s="6" t="s">
        <v>366</v>
      </c>
      <c r="H26" s="7">
        <f t="shared" si="0"/>
        <v>-500</v>
      </c>
      <c r="I26" s="8">
        <f t="shared" si="1"/>
        <v>-0.2</v>
      </c>
    </row>
    <row r="27" spans="1:9" ht="15" customHeight="1">
      <c r="A27" s="4" t="s">
        <v>167</v>
      </c>
      <c r="B27" s="5" t="s">
        <v>86</v>
      </c>
      <c r="C27" s="6">
        <v>6106.73</v>
      </c>
      <c r="D27" s="6">
        <v>7000</v>
      </c>
      <c r="E27" s="6">
        <v>8000</v>
      </c>
      <c r="F27" s="6">
        <v>0</v>
      </c>
      <c r="G27" s="6" t="s">
        <v>365</v>
      </c>
      <c r="H27" s="7">
        <f t="shared" si="0"/>
        <v>1000</v>
      </c>
      <c r="I27" s="8">
        <f t="shared" si="1"/>
        <v>0.14285714285714285</v>
      </c>
    </row>
    <row r="28" spans="1:9" ht="15" customHeight="1">
      <c r="A28" s="4" t="s">
        <v>164</v>
      </c>
      <c r="B28" s="5"/>
      <c r="C28" s="6">
        <f>SUM(C22:C27)</f>
        <v>48263.729999999996</v>
      </c>
      <c r="D28" s="18">
        <f>SUM(D22:D27)</f>
        <v>52120</v>
      </c>
      <c r="E28" s="6">
        <f>SUM(E22:E27)</f>
        <v>53075</v>
      </c>
      <c r="F28" s="6">
        <f>SUM(F22:F27)</f>
        <v>0</v>
      </c>
      <c r="G28" s="6">
        <f>SUM(G23:G28)</f>
        <v>0</v>
      </c>
      <c r="H28" s="7">
        <f t="shared" si="0"/>
        <v>955</v>
      </c>
      <c r="I28" s="8">
        <f t="shared" si="1"/>
        <v>0.018323100537221797</v>
      </c>
    </row>
    <row r="29" spans="3:9" ht="15" customHeight="1">
      <c r="C29" s="6"/>
      <c r="E29" s="6"/>
      <c r="F29" s="6"/>
      <c r="G29" s="6"/>
      <c r="H29" s="7"/>
      <c r="I29" s="8"/>
    </row>
    <row r="30" spans="1:9" ht="15" customHeight="1">
      <c r="A30" s="13" t="s">
        <v>14</v>
      </c>
      <c r="B30" s="5"/>
      <c r="C30" s="6"/>
      <c r="E30" s="6"/>
      <c r="F30" s="6"/>
      <c r="G30" s="6"/>
      <c r="H30" s="7"/>
      <c r="I30" s="8"/>
    </row>
    <row r="31" spans="1:9" ht="15" customHeight="1">
      <c r="A31" s="4" t="s">
        <v>168</v>
      </c>
      <c r="B31" s="5" t="s">
        <v>87</v>
      </c>
      <c r="C31" s="6">
        <v>4700</v>
      </c>
      <c r="D31" s="6">
        <v>5000</v>
      </c>
      <c r="E31" s="6">
        <v>5100</v>
      </c>
      <c r="F31" s="6">
        <v>0</v>
      </c>
      <c r="G31" s="6" t="s">
        <v>365</v>
      </c>
      <c r="H31" s="7">
        <f t="shared" si="0"/>
        <v>100</v>
      </c>
      <c r="I31" s="8">
        <f t="shared" si="1"/>
        <v>0.02</v>
      </c>
    </row>
    <row r="32" spans="1:9" ht="15" customHeight="1">
      <c r="A32" s="4" t="s">
        <v>166</v>
      </c>
      <c r="B32" s="5" t="s">
        <v>88</v>
      </c>
      <c r="C32" s="6">
        <v>0</v>
      </c>
      <c r="D32" s="6">
        <v>1000</v>
      </c>
      <c r="E32" s="6">
        <v>1000</v>
      </c>
      <c r="F32" s="6">
        <v>0</v>
      </c>
      <c r="G32" s="6" t="s">
        <v>365</v>
      </c>
      <c r="H32" s="7">
        <f t="shared" si="0"/>
        <v>0</v>
      </c>
      <c r="I32" s="8">
        <f t="shared" si="1"/>
        <v>0</v>
      </c>
    </row>
    <row r="33" spans="1:9" ht="15" customHeight="1">
      <c r="A33" s="4" t="s">
        <v>167</v>
      </c>
      <c r="B33" s="5" t="s">
        <v>89</v>
      </c>
      <c r="C33" s="6">
        <v>1081.43</v>
      </c>
      <c r="D33" s="6">
        <v>1500</v>
      </c>
      <c r="E33" s="6">
        <v>1500</v>
      </c>
      <c r="F33" s="6">
        <v>0</v>
      </c>
      <c r="G33" s="6" t="s">
        <v>365</v>
      </c>
      <c r="H33" s="7">
        <f t="shared" si="0"/>
        <v>0</v>
      </c>
      <c r="I33" s="8">
        <f t="shared" si="1"/>
        <v>0</v>
      </c>
    </row>
    <row r="34" spans="1:9" ht="15" customHeight="1">
      <c r="A34" s="4" t="s">
        <v>164</v>
      </c>
      <c r="B34" s="5"/>
      <c r="C34" s="6">
        <f>SUM(C30:C33)</f>
        <v>5781.43</v>
      </c>
      <c r="D34" s="18">
        <f>SUM(D30:D33)</f>
        <v>7500</v>
      </c>
      <c r="E34" s="6">
        <f>SUM(E30:E33)</f>
        <v>7600</v>
      </c>
      <c r="F34" s="6">
        <v>0</v>
      </c>
      <c r="G34" s="6">
        <f>SUM(G31:G33)</f>
        <v>0</v>
      </c>
      <c r="H34" s="7">
        <f t="shared" si="0"/>
        <v>100</v>
      </c>
      <c r="I34" s="8">
        <f t="shared" si="1"/>
        <v>0.013333333333333334</v>
      </c>
    </row>
    <row r="35" spans="3:9" ht="15" customHeight="1">
      <c r="C35" s="6"/>
      <c r="E35" s="6"/>
      <c r="F35" s="6"/>
      <c r="G35" s="6"/>
      <c r="H35" s="7"/>
      <c r="I35" s="8"/>
    </row>
    <row r="36" spans="1:9" ht="15" customHeight="1">
      <c r="A36" s="13" t="s">
        <v>15</v>
      </c>
      <c r="B36" s="5"/>
      <c r="C36" s="6"/>
      <c r="E36" s="6"/>
      <c r="F36" s="6"/>
      <c r="G36" s="6"/>
      <c r="H36" s="7"/>
      <c r="I36" s="8"/>
    </row>
    <row r="37" spans="1:9" ht="15" customHeight="1">
      <c r="A37" s="4" t="s">
        <v>168</v>
      </c>
      <c r="B37" s="5" t="s">
        <v>90</v>
      </c>
      <c r="C37" s="6">
        <v>1250</v>
      </c>
      <c r="D37" s="6">
        <v>1250</v>
      </c>
      <c r="E37" s="6">
        <v>1250</v>
      </c>
      <c r="F37" s="6">
        <v>0</v>
      </c>
      <c r="G37" s="6" t="s">
        <v>365</v>
      </c>
      <c r="H37" s="7">
        <f t="shared" si="0"/>
        <v>0</v>
      </c>
      <c r="I37" s="8">
        <f t="shared" si="1"/>
        <v>0</v>
      </c>
    </row>
    <row r="38" spans="1:9" ht="15" customHeight="1">
      <c r="A38" s="4" t="s">
        <v>166</v>
      </c>
      <c r="B38" s="5" t="s">
        <v>241</v>
      </c>
      <c r="C38" s="6">
        <v>0</v>
      </c>
      <c r="D38" s="6">
        <v>0</v>
      </c>
      <c r="E38" s="6">
        <v>0</v>
      </c>
      <c r="F38" s="6">
        <v>0</v>
      </c>
      <c r="G38" s="6" t="s">
        <v>365</v>
      </c>
      <c r="H38" s="7">
        <f>E38-D38</f>
        <v>0</v>
      </c>
      <c r="I38" s="8">
        <f>IF(AND(D38=0,E38=0),0,IF(AND(D38=0,E38&gt;0),E38/100,((E38-D38)/D38)))</f>
        <v>0</v>
      </c>
    </row>
    <row r="39" spans="1:9" ht="15" customHeight="1">
      <c r="A39" s="4" t="s">
        <v>167</v>
      </c>
      <c r="B39" s="5" t="s">
        <v>242</v>
      </c>
      <c r="C39" s="6">
        <v>0</v>
      </c>
      <c r="D39" s="6">
        <v>0</v>
      </c>
      <c r="E39" s="6">
        <v>0</v>
      </c>
      <c r="F39" s="6">
        <v>0</v>
      </c>
      <c r="G39" s="6" t="s">
        <v>365</v>
      </c>
      <c r="H39" s="7">
        <f>E39-D39</f>
        <v>0</v>
      </c>
      <c r="I39" s="8">
        <f>IF(AND(D39=0,E39=0),0,IF(AND(D39=0,E39&gt;0),E39/100,((E39-D39)/D39)))</f>
        <v>0</v>
      </c>
    </row>
    <row r="40" spans="1:9" ht="15" customHeight="1">
      <c r="A40" s="4" t="s">
        <v>164</v>
      </c>
      <c r="B40" s="5"/>
      <c r="C40" s="6">
        <f>SUM(C36:C39)</f>
        <v>1250</v>
      </c>
      <c r="D40" s="18">
        <f>SUM(D36:D39)</f>
        <v>1250</v>
      </c>
      <c r="E40" s="6">
        <f>SUM(E36:E39)</f>
        <v>1250</v>
      </c>
      <c r="F40" s="6">
        <f>SUM(F36:F39)</f>
        <v>0</v>
      </c>
      <c r="G40" s="6">
        <f>SUM(G37:G39)</f>
        <v>0</v>
      </c>
      <c r="H40" s="7">
        <f t="shared" si="0"/>
        <v>0</v>
      </c>
      <c r="I40" s="8">
        <f t="shared" si="1"/>
        <v>0</v>
      </c>
    </row>
    <row r="41" spans="3:9" ht="15" customHeight="1">
      <c r="C41" s="6"/>
      <c r="E41" s="6"/>
      <c r="F41" s="6"/>
      <c r="G41" s="6"/>
      <c r="H41" s="7"/>
      <c r="I41" s="8"/>
    </row>
    <row r="42" spans="1:9" ht="15" customHeight="1">
      <c r="A42" s="13" t="s">
        <v>16</v>
      </c>
      <c r="B42" s="5"/>
      <c r="C42" s="6"/>
      <c r="E42" s="6"/>
      <c r="F42" s="6"/>
      <c r="G42" s="6"/>
      <c r="H42" s="7"/>
      <c r="I42" s="8"/>
    </row>
    <row r="43" spans="1:9" ht="15" customHeight="1">
      <c r="A43" s="4" t="s">
        <v>168</v>
      </c>
      <c r="B43" s="5" t="s">
        <v>92</v>
      </c>
      <c r="C43" s="6">
        <v>18350</v>
      </c>
      <c r="D43" s="6">
        <v>19850</v>
      </c>
      <c r="E43" s="6">
        <v>20225</v>
      </c>
      <c r="F43" s="6">
        <v>0</v>
      </c>
      <c r="G43" s="6" t="s">
        <v>365</v>
      </c>
      <c r="H43" s="7">
        <f t="shared" si="0"/>
        <v>375</v>
      </c>
      <c r="I43" s="8">
        <f t="shared" si="1"/>
        <v>0.018891687657430732</v>
      </c>
    </row>
    <row r="44" spans="1:9" ht="15" customHeight="1">
      <c r="A44" s="4" t="s">
        <v>166</v>
      </c>
      <c r="B44" s="5" t="s">
        <v>93</v>
      </c>
      <c r="C44" s="6">
        <v>0</v>
      </c>
      <c r="D44" s="6">
        <v>500</v>
      </c>
      <c r="E44" s="6">
        <v>500</v>
      </c>
      <c r="F44" s="6">
        <v>0</v>
      </c>
      <c r="G44" s="6" t="s">
        <v>366</v>
      </c>
      <c r="H44" s="7">
        <f>(E44-D44)</f>
        <v>0</v>
      </c>
      <c r="I44" s="8">
        <f t="shared" si="1"/>
        <v>0</v>
      </c>
    </row>
    <row r="45" spans="1:9" ht="15" customHeight="1">
      <c r="A45" s="4" t="s">
        <v>167</v>
      </c>
      <c r="B45" s="5" t="s">
        <v>94</v>
      </c>
      <c r="C45" s="6">
        <v>3771</v>
      </c>
      <c r="D45" s="6">
        <v>5000</v>
      </c>
      <c r="E45" s="6">
        <v>5000</v>
      </c>
      <c r="F45" s="6">
        <v>0</v>
      </c>
      <c r="G45" s="6" t="s">
        <v>365</v>
      </c>
      <c r="H45" s="7">
        <f t="shared" si="0"/>
        <v>0</v>
      </c>
      <c r="I45" s="8">
        <f t="shared" si="1"/>
        <v>0</v>
      </c>
    </row>
    <row r="46" spans="1:9" ht="15" customHeight="1">
      <c r="A46" s="4" t="s">
        <v>164</v>
      </c>
      <c r="B46" s="5"/>
      <c r="C46" s="6">
        <f>SUM(C42:C45)</f>
        <v>22121</v>
      </c>
      <c r="D46" s="18">
        <f>SUM(D42:D45)</f>
        <v>25350</v>
      </c>
      <c r="E46" s="6">
        <f>SUM(E42:E45)</f>
        <v>25725</v>
      </c>
      <c r="F46" s="6">
        <f>SUM(F42:F45)</f>
        <v>0</v>
      </c>
      <c r="G46" s="6">
        <f>SUM(G42:G45)</f>
        <v>0</v>
      </c>
      <c r="H46" s="7">
        <f t="shared" si="0"/>
        <v>375</v>
      </c>
      <c r="I46" s="8">
        <f t="shared" si="1"/>
        <v>0.014792899408284023</v>
      </c>
    </row>
    <row r="47" spans="3:9" ht="15" customHeight="1">
      <c r="C47" s="6"/>
      <c r="E47" s="6"/>
      <c r="F47" s="6"/>
      <c r="G47" s="6"/>
      <c r="H47" s="7"/>
      <c r="I47" s="8"/>
    </row>
    <row r="48" spans="1:9" ht="15" customHeight="1">
      <c r="A48" s="13" t="s">
        <v>17</v>
      </c>
      <c r="B48" s="5"/>
      <c r="C48" s="6"/>
      <c r="E48" s="6"/>
      <c r="F48" s="6"/>
      <c r="G48" s="6"/>
      <c r="H48" s="7"/>
      <c r="I48" s="8"/>
    </row>
    <row r="49" spans="1:9" ht="15" customHeight="1">
      <c r="A49" s="4" t="s">
        <v>168</v>
      </c>
      <c r="B49" s="5" t="s">
        <v>243</v>
      </c>
      <c r="C49" s="6">
        <v>8945</v>
      </c>
      <c r="D49" s="6">
        <v>9125</v>
      </c>
      <c r="E49" s="6">
        <v>9305</v>
      </c>
      <c r="F49" s="6"/>
      <c r="G49" s="6" t="s">
        <v>365</v>
      </c>
      <c r="H49" s="7">
        <f t="shared" si="0"/>
        <v>180</v>
      </c>
      <c r="I49" s="8">
        <f t="shared" si="1"/>
        <v>0.019726027397260273</v>
      </c>
    </row>
    <row r="50" spans="1:9" ht="15" customHeight="1">
      <c r="A50" s="4" t="s">
        <v>236</v>
      </c>
      <c r="B50" s="5" t="s">
        <v>244</v>
      </c>
      <c r="C50" s="6">
        <v>500</v>
      </c>
      <c r="D50" s="6">
        <v>500</v>
      </c>
      <c r="E50" s="6">
        <v>500</v>
      </c>
      <c r="F50" s="6"/>
      <c r="G50" s="6" t="s">
        <v>365</v>
      </c>
      <c r="H50" s="7">
        <f>E50-D50</f>
        <v>0</v>
      </c>
      <c r="I50" s="8">
        <f>IF(AND(D50=0,E50=0),0,IF(AND(D50=0,E50&gt;0),E50/100,((E50-D50)/D50)))</f>
        <v>0</v>
      </c>
    </row>
    <row r="51" spans="1:9" ht="15" customHeight="1">
      <c r="A51" s="4" t="s">
        <v>166</v>
      </c>
      <c r="B51" s="5" t="s">
        <v>95</v>
      </c>
      <c r="C51" s="18">
        <v>0</v>
      </c>
      <c r="D51" s="18">
        <v>1000</v>
      </c>
      <c r="E51" s="18">
        <v>1000</v>
      </c>
      <c r="F51" s="18"/>
      <c r="G51" s="18" t="s">
        <v>365</v>
      </c>
      <c r="H51" s="7">
        <f t="shared" si="0"/>
        <v>0</v>
      </c>
      <c r="I51" s="8">
        <f t="shared" si="1"/>
        <v>0</v>
      </c>
    </row>
    <row r="52" spans="1:9" ht="15" customHeight="1">
      <c r="A52" s="4" t="s">
        <v>167</v>
      </c>
      <c r="B52" s="5" t="s">
        <v>96</v>
      </c>
      <c r="C52" s="6">
        <v>1128</v>
      </c>
      <c r="D52" s="6">
        <v>3000</v>
      </c>
      <c r="E52" s="6">
        <v>3000</v>
      </c>
      <c r="F52" s="6"/>
      <c r="G52" s="6" t="s">
        <v>365</v>
      </c>
      <c r="H52" s="7">
        <f>(E52-D52)</f>
        <v>0</v>
      </c>
      <c r="I52" s="8">
        <f t="shared" si="1"/>
        <v>0</v>
      </c>
    </row>
    <row r="53" spans="1:9" ht="15" customHeight="1">
      <c r="A53" s="4" t="s">
        <v>164</v>
      </c>
      <c r="B53" s="5"/>
      <c r="C53" s="6">
        <f>SUM(C48:C52)</f>
        <v>10573</v>
      </c>
      <c r="D53" s="18">
        <f>SUM(D48:D52)</f>
        <v>13625</v>
      </c>
      <c r="E53" s="6">
        <f>SUM(E48:E52)</f>
        <v>13805</v>
      </c>
      <c r="F53" s="6">
        <f>SUM(F48:F52)</f>
        <v>0</v>
      </c>
      <c r="G53" s="6">
        <f>SUM(G48:G52)</f>
        <v>0</v>
      </c>
      <c r="H53" s="7">
        <f t="shared" si="0"/>
        <v>180</v>
      </c>
      <c r="I53" s="8">
        <f t="shared" si="1"/>
        <v>0.013211009174311927</v>
      </c>
    </row>
    <row r="54" spans="3:9" ht="15" customHeight="1">
      <c r="C54" s="6"/>
      <c r="E54" s="6"/>
      <c r="F54" s="6"/>
      <c r="G54" s="6"/>
      <c r="H54" s="7"/>
      <c r="I54" s="8"/>
    </row>
    <row r="55" spans="1:9" ht="15" customHeight="1">
      <c r="A55" s="13" t="s">
        <v>18</v>
      </c>
      <c r="B55" s="5"/>
      <c r="C55" s="6"/>
      <c r="E55" s="6"/>
      <c r="F55" s="6"/>
      <c r="G55" s="6"/>
      <c r="H55" s="7"/>
      <c r="I55" s="8"/>
    </row>
    <row r="56" spans="1:9" ht="15" customHeight="1">
      <c r="A56" s="13" t="s">
        <v>273</v>
      </c>
      <c r="B56" s="5" t="s">
        <v>245</v>
      </c>
      <c r="C56" s="6">
        <v>0</v>
      </c>
      <c r="D56" s="6">
        <v>0</v>
      </c>
      <c r="E56" s="6">
        <v>0</v>
      </c>
      <c r="F56" s="6">
        <v>0</v>
      </c>
      <c r="G56" s="6" t="s">
        <v>365</v>
      </c>
      <c r="H56" s="7">
        <f t="shared" si="0"/>
        <v>0</v>
      </c>
      <c r="I56" s="8">
        <f t="shared" si="1"/>
        <v>0</v>
      </c>
    </row>
    <row r="57" spans="1:9" ht="15" customHeight="1">
      <c r="A57" s="4" t="s">
        <v>167</v>
      </c>
      <c r="B57" s="5" t="s">
        <v>97</v>
      </c>
      <c r="C57" s="6">
        <v>0</v>
      </c>
      <c r="D57" s="6">
        <v>15000</v>
      </c>
      <c r="E57" s="6">
        <v>15000</v>
      </c>
      <c r="F57" s="6"/>
      <c r="G57" s="6" t="s">
        <v>365</v>
      </c>
      <c r="H57" s="7">
        <f>(E57-D57)</f>
        <v>0</v>
      </c>
      <c r="I57" s="8">
        <f t="shared" si="1"/>
        <v>0</v>
      </c>
    </row>
    <row r="58" spans="1:9" ht="15" customHeight="1">
      <c r="A58" s="4" t="s">
        <v>164</v>
      </c>
      <c r="B58" s="5"/>
      <c r="C58" s="6">
        <f>SUM(C55:C57)</f>
        <v>0</v>
      </c>
      <c r="D58" s="18">
        <f>SUM(D55:D57)</f>
        <v>15000</v>
      </c>
      <c r="E58" s="6">
        <f>SUM(E55:E57)</f>
        <v>15000</v>
      </c>
      <c r="F58" s="6">
        <f>SUM(F55:F57)</f>
        <v>0</v>
      </c>
      <c r="G58" s="6">
        <f>SUM(G56:G57)</f>
        <v>0</v>
      </c>
      <c r="H58" s="7">
        <f t="shared" si="0"/>
        <v>0</v>
      </c>
      <c r="I58" s="8">
        <f t="shared" si="1"/>
        <v>0</v>
      </c>
    </row>
    <row r="59" spans="3:9" ht="15" customHeight="1">
      <c r="C59" s="6"/>
      <c r="E59" s="6"/>
      <c r="F59" s="6"/>
      <c r="G59" s="6"/>
      <c r="H59" s="7"/>
      <c r="I59" s="8"/>
    </row>
    <row r="60" spans="1:9" ht="15" customHeight="1">
      <c r="A60" s="13" t="s">
        <v>19</v>
      </c>
      <c r="B60" s="5"/>
      <c r="C60" s="6"/>
      <c r="E60" s="6"/>
      <c r="F60" s="6"/>
      <c r="G60" s="6"/>
      <c r="H60" s="7"/>
      <c r="I60" s="8"/>
    </row>
    <row r="61" spans="1:9" ht="15" customHeight="1">
      <c r="A61" s="4" t="s">
        <v>167</v>
      </c>
      <c r="B61" s="5" t="s">
        <v>98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7">
        <f t="shared" si="0"/>
        <v>0</v>
      </c>
      <c r="I61" s="8">
        <f t="shared" si="1"/>
        <v>0</v>
      </c>
    </row>
    <row r="62" spans="1:9" ht="15" customHeight="1">
      <c r="A62" s="4" t="s">
        <v>164</v>
      </c>
      <c r="B62" s="5"/>
      <c r="C62" s="6">
        <f>SUM(C60:C61)</f>
        <v>0</v>
      </c>
      <c r="D62" s="18">
        <f>SUM(D60:D61)</f>
        <v>0</v>
      </c>
      <c r="E62" s="6">
        <f>SUM(E60:E61)</f>
        <v>0</v>
      </c>
      <c r="F62" s="6">
        <v>0</v>
      </c>
      <c r="G62" s="6">
        <f>+SUM(G61)</f>
        <v>0</v>
      </c>
      <c r="H62" s="7">
        <f t="shared" si="0"/>
        <v>0</v>
      </c>
      <c r="I62" s="8">
        <f t="shared" si="1"/>
        <v>0</v>
      </c>
    </row>
    <row r="63" spans="3:9" ht="15" customHeight="1">
      <c r="C63" s="6"/>
      <c r="E63" s="6"/>
      <c r="F63" s="6"/>
      <c r="G63" s="6"/>
      <c r="H63" s="7"/>
      <c r="I63" s="8"/>
    </row>
    <row r="64" spans="1:9" ht="15" customHeight="1">
      <c r="A64" s="13" t="s">
        <v>20</v>
      </c>
      <c r="B64" s="5"/>
      <c r="C64" s="6"/>
      <c r="E64" s="6"/>
      <c r="F64" s="6"/>
      <c r="G64" s="6"/>
      <c r="H64" s="7"/>
      <c r="I64" s="8"/>
    </row>
    <row r="65" spans="1:9" ht="15" customHeight="1">
      <c r="A65" s="4" t="s">
        <v>166</v>
      </c>
      <c r="B65" s="5" t="s">
        <v>99</v>
      </c>
      <c r="C65" s="6">
        <v>0</v>
      </c>
      <c r="D65" s="6">
        <v>500</v>
      </c>
      <c r="E65" s="6">
        <v>500</v>
      </c>
      <c r="F65" s="6"/>
      <c r="G65" s="6" t="s">
        <v>365</v>
      </c>
      <c r="H65" s="7">
        <f t="shared" si="0"/>
        <v>0</v>
      </c>
      <c r="I65" s="8">
        <f t="shared" si="1"/>
        <v>0</v>
      </c>
    </row>
    <row r="66" spans="1:9" ht="15" customHeight="1">
      <c r="A66" s="4" t="s">
        <v>167</v>
      </c>
      <c r="B66" s="5" t="s">
        <v>100</v>
      </c>
      <c r="C66" s="6">
        <v>10296</v>
      </c>
      <c r="D66" s="6">
        <v>16500</v>
      </c>
      <c r="E66" s="6">
        <v>16500</v>
      </c>
      <c r="F66" s="6"/>
      <c r="G66" s="6" t="s">
        <v>365</v>
      </c>
      <c r="H66" s="7">
        <f t="shared" si="0"/>
        <v>0</v>
      </c>
      <c r="I66" s="8">
        <f t="shared" si="1"/>
        <v>0</v>
      </c>
    </row>
    <row r="67" spans="1:9" ht="15" customHeight="1">
      <c r="A67" s="4" t="s">
        <v>164</v>
      </c>
      <c r="B67" s="5"/>
      <c r="C67" s="6">
        <f>SUM(C64:C66)</f>
        <v>10296</v>
      </c>
      <c r="D67" s="18">
        <f>SUM(D64:D66)</f>
        <v>17000</v>
      </c>
      <c r="E67" s="6">
        <f>SUM(E64:E66)</f>
        <v>17000</v>
      </c>
      <c r="F67" s="6">
        <f>SUM(F64:F66)</f>
        <v>0</v>
      </c>
      <c r="G67" s="6">
        <f>SUM(G65:G66)</f>
        <v>0</v>
      </c>
      <c r="H67" s="7">
        <f t="shared" si="0"/>
        <v>0</v>
      </c>
      <c r="I67" s="8">
        <f t="shared" si="1"/>
        <v>0</v>
      </c>
    </row>
    <row r="68" spans="3:9" ht="15" customHeight="1">
      <c r="C68" s="6"/>
      <c r="E68" s="6"/>
      <c r="F68" s="6"/>
      <c r="G68" s="6"/>
      <c r="H68" s="7"/>
      <c r="I68" s="8"/>
    </row>
    <row r="69" spans="1:9" ht="15" customHeight="1">
      <c r="A69" s="13" t="s">
        <v>21</v>
      </c>
      <c r="B69" s="23"/>
      <c r="C69" s="6"/>
      <c r="E69" s="6"/>
      <c r="F69" s="6"/>
      <c r="G69" s="6"/>
      <c r="H69" s="7"/>
      <c r="I69" s="8"/>
    </row>
    <row r="70" spans="1:9" ht="15" customHeight="1">
      <c r="A70" s="4" t="s">
        <v>167</v>
      </c>
      <c r="B70" s="5" t="s">
        <v>101</v>
      </c>
      <c r="C70" s="6">
        <v>4653</v>
      </c>
      <c r="D70" s="6">
        <v>5000</v>
      </c>
      <c r="E70" s="6">
        <v>6500</v>
      </c>
      <c r="F70" s="6"/>
      <c r="G70" s="6" t="s">
        <v>365</v>
      </c>
      <c r="H70" s="7">
        <f t="shared" si="0"/>
        <v>1500</v>
      </c>
      <c r="I70" s="8">
        <f t="shared" si="1"/>
        <v>0.3</v>
      </c>
    </row>
    <row r="71" spans="1:9" ht="15" customHeight="1">
      <c r="A71" s="4" t="s">
        <v>164</v>
      </c>
      <c r="B71" s="5"/>
      <c r="C71" s="6">
        <f>SUM(C69:C70)</f>
        <v>4653</v>
      </c>
      <c r="D71" s="18">
        <f>SUM(D69:D70)</f>
        <v>5000</v>
      </c>
      <c r="E71" s="6">
        <f>SUM(E69:E70)</f>
        <v>6500</v>
      </c>
      <c r="F71" s="6">
        <f>SUM(F69:F70)</f>
        <v>0</v>
      </c>
      <c r="G71" s="6">
        <f>SUM(G69:G70)</f>
        <v>0</v>
      </c>
      <c r="H71" s="7">
        <f t="shared" si="0"/>
        <v>1500</v>
      </c>
      <c r="I71" s="8">
        <f t="shared" si="1"/>
        <v>0.3</v>
      </c>
    </row>
    <row r="72" spans="3:9" ht="15" customHeight="1">
      <c r="C72" s="6"/>
      <c r="E72" s="6"/>
      <c r="F72" s="6"/>
      <c r="G72" s="6" t="s">
        <v>365</v>
      </c>
      <c r="H72" s="7"/>
      <c r="I72" s="8"/>
    </row>
    <row r="73" spans="1:9" ht="15" customHeight="1">
      <c r="A73" s="1" t="s">
        <v>246</v>
      </c>
      <c r="C73" s="6"/>
      <c r="E73" s="6"/>
      <c r="F73" s="6"/>
      <c r="G73" s="6"/>
      <c r="H73" s="7"/>
      <c r="I73" s="8"/>
    </row>
    <row r="74" spans="1:9" ht="15" customHeight="1">
      <c r="A74" s="1" t="s">
        <v>167</v>
      </c>
      <c r="B74" s="2" t="s">
        <v>278</v>
      </c>
      <c r="C74" s="6">
        <v>1650</v>
      </c>
      <c r="D74" s="6">
        <v>2000</v>
      </c>
      <c r="E74" s="6">
        <v>2000</v>
      </c>
      <c r="F74" s="6"/>
      <c r="G74" s="6" t="s">
        <v>365</v>
      </c>
      <c r="H74" s="7">
        <f>(E74-D74)</f>
        <v>0</v>
      </c>
      <c r="I74" s="8">
        <f>IF(AND(D74=0,E74=0),0,IF(AND(D74=0,E74&gt;0),E74/100,((E74-D74)/D74)))</f>
        <v>0</v>
      </c>
    </row>
    <row r="75" spans="1:9" ht="15" customHeight="1">
      <c r="A75" s="1" t="s">
        <v>164</v>
      </c>
      <c r="C75" s="6">
        <f>SUM(C73:C74)</f>
        <v>1650</v>
      </c>
      <c r="D75" s="1">
        <f>SUM(D73:D74)</f>
        <v>2000</v>
      </c>
      <c r="E75" s="6">
        <f>SUM(E73:E74)</f>
        <v>2000</v>
      </c>
      <c r="F75" s="6">
        <f>SUM(F73:F74)</f>
        <v>0</v>
      </c>
      <c r="G75" s="6">
        <f>SUM(G73:G74)</f>
        <v>0</v>
      </c>
      <c r="H75" s="7">
        <f>(E75-D75)</f>
        <v>0</v>
      </c>
      <c r="I75" s="8">
        <f>IF(AND(D75=0,E75=0),0,IF(AND(D75=0,E75&gt;0),E75/100,((E75-D75)/D75)))</f>
        <v>0</v>
      </c>
    </row>
    <row r="76" spans="3:9" ht="15" customHeight="1">
      <c r="C76" s="6"/>
      <c r="E76" s="6"/>
      <c r="F76" s="6"/>
      <c r="G76" s="6"/>
      <c r="H76" s="7"/>
      <c r="I76" s="8"/>
    </row>
    <row r="77" spans="1:9" ht="15" customHeight="1">
      <c r="A77" s="13" t="s">
        <v>22</v>
      </c>
      <c r="B77" s="23"/>
      <c r="C77" s="6"/>
      <c r="E77" s="6"/>
      <c r="F77" s="6"/>
      <c r="G77" s="6"/>
      <c r="H77" s="7"/>
      <c r="I77" s="8"/>
    </row>
    <row r="78" spans="1:9" ht="15" customHeight="1">
      <c r="A78" s="4" t="s">
        <v>166</v>
      </c>
      <c r="B78" s="5" t="s">
        <v>102</v>
      </c>
      <c r="C78" s="6">
        <v>0</v>
      </c>
      <c r="D78" s="6">
        <v>500</v>
      </c>
      <c r="E78" s="6">
        <v>500</v>
      </c>
      <c r="F78" s="6"/>
      <c r="G78" s="6" t="s">
        <v>365</v>
      </c>
      <c r="H78" s="7">
        <f>(E78-D78)</f>
        <v>0</v>
      </c>
      <c r="I78" s="8">
        <f>IF(AND(D78=0,E78=0),0,IF(AND(D78=0,E78&gt;0),E78/100,((E78-D78)/D78)))</f>
        <v>0</v>
      </c>
    </row>
    <row r="79" spans="1:9" ht="15" customHeight="1">
      <c r="A79" s="4" t="s">
        <v>167</v>
      </c>
      <c r="B79" s="5" t="s">
        <v>103</v>
      </c>
      <c r="C79" s="6">
        <v>1387</v>
      </c>
      <c r="D79" s="6">
        <v>2000</v>
      </c>
      <c r="E79" s="6">
        <v>2000</v>
      </c>
      <c r="F79" s="6"/>
      <c r="G79" s="6" t="s">
        <v>365</v>
      </c>
      <c r="H79" s="7">
        <f>(E79-D79)</f>
        <v>0</v>
      </c>
      <c r="I79" s="8">
        <f>IF(AND(D79=0,E79=0),0,IF(AND(D79=0,E79&gt;0),E79/100,((E79-D79)/D79)))</f>
        <v>0</v>
      </c>
    </row>
    <row r="80" spans="1:9" ht="15" customHeight="1">
      <c r="A80" s="4" t="s">
        <v>164</v>
      </c>
      <c r="B80" s="5"/>
      <c r="C80" s="6">
        <f>SUM(C77:C79)</f>
        <v>1387</v>
      </c>
      <c r="D80" s="18">
        <f>SUM(D77:D79)</f>
        <v>2500</v>
      </c>
      <c r="E80" s="6">
        <f>SUM(E77:E79)</f>
        <v>2500</v>
      </c>
      <c r="F80" s="6">
        <f>SUM(F77:F79)</f>
        <v>0</v>
      </c>
      <c r="G80" s="6">
        <f>SUM(G78:G79)</f>
        <v>0</v>
      </c>
      <c r="H80" s="7">
        <f>(E80-D80)</f>
        <v>0</v>
      </c>
      <c r="I80" s="8">
        <f>IF(AND(D80=0,E80=0),0,IF(AND(D80=0,E80&gt;0),E80/100,((E80-D80)/D80)))</f>
        <v>0</v>
      </c>
    </row>
    <row r="81" spans="3:9" ht="15" customHeight="1">
      <c r="C81" s="6"/>
      <c r="E81" s="6"/>
      <c r="F81" s="6"/>
      <c r="G81" s="6"/>
      <c r="H81" s="7"/>
      <c r="I81" s="8"/>
    </row>
    <row r="82" spans="1:9" ht="15" customHeight="1">
      <c r="A82" s="13" t="s">
        <v>23</v>
      </c>
      <c r="B82" s="5"/>
      <c r="C82" s="6"/>
      <c r="E82" s="6"/>
      <c r="F82" s="6"/>
      <c r="G82" s="6"/>
      <c r="H82" s="7"/>
      <c r="I82" s="8"/>
    </row>
    <row r="83" spans="1:9" ht="15" customHeight="1">
      <c r="A83" s="4" t="s">
        <v>170</v>
      </c>
      <c r="B83" s="5" t="s">
        <v>104</v>
      </c>
      <c r="C83" s="6">
        <v>20673</v>
      </c>
      <c r="D83" s="6">
        <v>28000</v>
      </c>
      <c r="E83" s="6">
        <v>27000</v>
      </c>
      <c r="F83" s="6"/>
      <c r="G83" s="6" t="s">
        <v>365</v>
      </c>
      <c r="H83" s="7">
        <f aca="true" t="shared" si="2" ref="H83:H89">(E83-D83)</f>
        <v>-1000</v>
      </c>
      <c r="I83" s="8">
        <f aca="true" t="shared" si="3" ref="I83:I89">IF(AND(D83=0,E83=0),0,IF(AND(D83=0,E83&gt;0),E83/100,((E83-D83)/D83)))</f>
        <v>-0.03571428571428571</v>
      </c>
    </row>
    <row r="84" spans="1:9" ht="15" customHeight="1">
      <c r="A84" s="4" t="s">
        <v>171</v>
      </c>
      <c r="B84" s="5" t="s">
        <v>105</v>
      </c>
      <c r="C84" s="6">
        <v>900</v>
      </c>
      <c r="D84" s="6">
        <v>1000</v>
      </c>
      <c r="E84" s="6">
        <v>2000</v>
      </c>
      <c r="F84" s="6"/>
      <c r="G84" s="6" t="s">
        <v>365</v>
      </c>
      <c r="H84" s="7">
        <f t="shared" si="2"/>
        <v>1000</v>
      </c>
      <c r="I84" s="8">
        <f t="shared" si="3"/>
        <v>1</v>
      </c>
    </row>
    <row r="85" spans="1:9" ht="15" customHeight="1">
      <c r="A85" s="4" t="s">
        <v>274</v>
      </c>
      <c r="B85" s="5" t="s">
        <v>247</v>
      </c>
      <c r="C85" s="6">
        <v>0</v>
      </c>
      <c r="D85" s="6">
        <v>5000</v>
      </c>
      <c r="E85" s="6">
        <v>2000</v>
      </c>
      <c r="F85" s="6"/>
      <c r="G85" s="6" t="s">
        <v>365</v>
      </c>
      <c r="H85" s="7">
        <f t="shared" si="2"/>
        <v>-3000</v>
      </c>
      <c r="I85" s="8">
        <f t="shared" si="3"/>
        <v>-0.6</v>
      </c>
    </row>
    <row r="86" spans="1:9" ht="15" customHeight="1">
      <c r="A86" s="4" t="s">
        <v>311</v>
      </c>
      <c r="B86" s="5" t="s">
        <v>349</v>
      </c>
      <c r="C86" s="6">
        <v>0</v>
      </c>
      <c r="D86" s="6">
        <v>0</v>
      </c>
      <c r="E86" s="6">
        <v>0</v>
      </c>
      <c r="F86" s="6"/>
      <c r="G86" s="6" t="s">
        <v>365</v>
      </c>
      <c r="H86" s="7">
        <f>(E86-D86)</f>
        <v>0</v>
      </c>
      <c r="I86" s="8">
        <f>IF(AND(D86=0,E86=0),0,IF(AND(D86=0,E86&gt;0),E86/100,((E86-D86)/D86)))</f>
        <v>0</v>
      </c>
    </row>
    <row r="87" spans="1:9" ht="15" customHeight="1">
      <c r="A87" s="4" t="s">
        <v>248</v>
      </c>
      <c r="B87" s="5" t="s">
        <v>106</v>
      </c>
      <c r="C87" s="6">
        <v>0</v>
      </c>
      <c r="D87" s="6">
        <v>500</v>
      </c>
      <c r="E87" s="6">
        <v>500</v>
      </c>
      <c r="F87" s="6"/>
      <c r="G87" s="6" t="s">
        <v>365</v>
      </c>
      <c r="H87" s="7">
        <f t="shared" si="2"/>
        <v>0</v>
      </c>
      <c r="I87" s="8">
        <f t="shared" si="3"/>
        <v>0</v>
      </c>
    </row>
    <row r="88" spans="1:9" ht="15" customHeight="1">
      <c r="A88" s="4" t="s">
        <v>172</v>
      </c>
      <c r="B88" s="5" t="s">
        <v>107</v>
      </c>
      <c r="C88" s="6">
        <v>0</v>
      </c>
      <c r="D88" s="6">
        <v>14000</v>
      </c>
      <c r="E88" s="6">
        <v>14000</v>
      </c>
      <c r="F88" s="6"/>
      <c r="G88" s="6" t="s">
        <v>365</v>
      </c>
      <c r="H88" s="7">
        <f t="shared" si="2"/>
        <v>0</v>
      </c>
      <c r="I88" s="8">
        <f t="shared" si="3"/>
        <v>0</v>
      </c>
    </row>
    <row r="89" spans="1:9" ht="15" customHeight="1">
      <c r="A89" s="4" t="s">
        <v>164</v>
      </c>
      <c r="B89" s="5"/>
      <c r="C89" s="6">
        <f>SUM(C82:C88)</f>
        <v>21573</v>
      </c>
      <c r="D89" s="18">
        <f>SUM(D82:D88)</f>
        <v>48500</v>
      </c>
      <c r="E89" s="6">
        <f>SUM(E82:E88)</f>
        <v>45500</v>
      </c>
      <c r="F89" s="6">
        <f>SUM(F82:F88)</f>
        <v>0</v>
      </c>
      <c r="G89" s="6">
        <f>SUM(G82:G88)</f>
        <v>0</v>
      </c>
      <c r="H89" s="7">
        <f t="shared" si="2"/>
        <v>-3000</v>
      </c>
      <c r="I89" s="8">
        <f t="shared" si="3"/>
        <v>-0.061855670103092786</v>
      </c>
    </row>
    <row r="90" spans="3:9" ht="15" customHeight="1">
      <c r="C90" s="6"/>
      <c r="E90" s="6"/>
      <c r="F90" s="6"/>
      <c r="G90" s="6"/>
      <c r="H90" s="7"/>
      <c r="I90" s="8"/>
    </row>
    <row r="91" spans="1:9" ht="15" customHeight="1">
      <c r="A91" s="13" t="s">
        <v>24</v>
      </c>
      <c r="B91" s="5"/>
      <c r="C91" s="6"/>
      <c r="E91" s="6"/>
      <c r="F91" s="6"/>
      <c r="G91" s="6"/>
      <c r="H91" s="7"/>
      <c r="I91" s="8"/>
    </row>
    <row r="92" spans="1:9" s="30" customFormat="1" ht="15" customHeight="1">
      <c r="A92" s="13" t="s">
        <v>25</v>
      </c>
      <c r="B92" s="23"/>
      <c r="C92" s="26">
        <f>SUM(C13,C20,C28,C34,C40,C46,C53,C58,C62,C67,C71,C75,C80,C89)</f>
        <v>188286.93</v>
      </c>
      <c r="D92" s="27">
        <f>SUM(D13,D20,D28,D34,D40,D46,D53,D58,D62,D67,D71,D75,D80,D89)</f>
        <v>257734.99</v>
      </c>
      <c r="E92" s="26">
        <f>SUM(E13,E20,E28,E34,E40,E46,E53,E58,E62,E67,E71,E75,E80,E89)</f>
        <v>261505</v>
      </c>
      <c r="F92" s="26">
        <f>SUM(F13,F20,F28,F34,F40,F46,F53,F58,F62,F67,F71,F75,F80,F89)</f>
        <v>0</v>
      </c>
      <c r="G92" s="26">
        <f>SUM(G13,G20,G28,G34,G40,G46,G53,G58,G62,G67,G71,G75,G80,G89)</f>
        <v>0</v>
      </c>
      <c r="H92" s="28">
        <f>(E92-D92)</f>
        <v>3770.0100000000093</v>
      </c>
      <c r="I92" s="29">
        <f>IF(AND(D92=0,E92=0),0,IF(AND(D92=0,E92&gt;0),E92/100,((E92-D92)/D92)))</f>
        <v>0.014627466763437938</v>
      </c>
    </row>
    <row r="93" spans="3:9" ht="15" customHeight="1">
      <c r="C93" s="20"/>
      <c r="E93" s="6"/>
      <c r="F93" s="6"/>
      <c r="G93" s="6"/>
      <c r="H93" s="7"/>
      <c r="I93" s="8"/>
    </row>
    <row r="94" spans="1:9" ht="15" customHeight="1">
      <c r="A94" s="30" t="s">
        <v>26</v>
      </c>
      <c r="C94" s="6"/>
      <c r="E94" s="6"/>
      <c r="F94" s="6"/>
      <c r="G94" s="6"/>
      <c r="H94" s="7"/>
      <c r="I94" s="8"/>
    </row>
    <row r="95" spans="1:9" ht="15" customHeight="1">
      <c r="A95" s="1" t="s">
        <v>299</v>
      </c>
      <c r="B95" s="2" t="s">
        <v>298</v>
      </c>
      <c r="C95" s="6">
        <v>0</v>
      </c>
      <c r="D95" s="1">
        <v>600</v>
      </c>
      <c r="E95" s="6">
        <v>600</v>
      </c>
      <c r="F95" s="6"/>
      <c r="G95" s="6" t="s">
        <v>365</v>
      </c>
      <c r="H95" s="7">
        <f>(E95-D95)</f>
        <v>0</v>
      </c>
      <c r="I95" s="8">
        <f>IF(AND(D95=0,E95=0),0,IF(AND(D95=0,E95&gt;0),E95/100,((E95-D95)/D95)))</f>
        <v>0</v>
      </c>
    </row>
    <row r="96" spans="1:9" ht="15" customHeight="1">
      <c r="A96" s="1" t="s">
        <v>300</v>
      </c>
      <c r="B96" s="2" t="s">
        <v>301</v>
      </c>
      <c r="C96" s="6">
        <v>0</v>
      </c>
      <c r="D96" s="1">
        <v>250</v>
      </c>
      <c r="E96" s="6">
        <v>250</v>
      </c>
      <c r="F96" s="6"/>
      <c r="G96" s="6" t="s">
        <v>365</v>
      </c>
      <c r="H96" s="7">
        <f>(E96-D96)</f>
        <v>0</v>
      </c>
      <c r="I96" s="8">
        <f>IF(AND(D96=0,E96=0),0,IF(AND(D96=0,E96&gt;0),E96/100,((E96-D96)/D96)))</f>
        <v>0</v>
      </c>
    </row>
    <row r="97" spans="1:9" ht="15" customHeight="1">
      <c r="A97" s="13" t="s">
        <v>295</v>
      </c>
      <c r="B97" s="5"/>
      <c r="C97" s="6">
        <f>SUM(C95:C96)</f>
        <v>0</v>
      </c>
      <c r="D97" s="1">
        <f>SUM(D95:D96)</f>
        <v>850</v>
      </c>
      <c r="E97" s="6">
        <f>(SUM(E95:E96))</f>
        <v>850</v>
      </c>
      <c r="F97" s="6">
        <f>SUM(F95:F96)</f>
        <v>0</v>
      </c>
      <c r="G97" s="6">
        <f>SUM(G95:G96)</f>
        <v>0</v>
      </c>
      <c r="H97" s="7">
        <f>E97-D97</f>
        <v>0</v>
      </c>
      <c r="I97" s="8">
        <f>IF(AND(D97=0,E97=0),0,IF(AND(D97=0,E97&gt;0),E97/100,((E97-D97)/D97)))</f>
        <v>0</v>
      </c>
    </row>
    <row r="98" spans="1:9" ht="15" customHeight="1">
      <c r="A98" s="25"/>
      <c r="B98" s="5"/>
      <c r="C98" s="6"/>
      <c r="E98" s="6"/>
      <c r="F98" s="6"/>
      <c r="G98" s="6"/>
      <c r="H98" s="7"/>
      <c r="I98" s="8"/>
    </row>
    <row r="99" spans="1:9" ht="15" customHeight="1">
      <c r="A99" s="13" t="s">
        <v>27</v>
      </c>
      <c r="B99" s="5"/>
      <c r="C99" s="6"/>
      <c r="E99" s="6"/>
      <c r="F99" s="6"/>
      <c r="G99" s="6"/>
      <c r="H99" s="7"/>
      <c r="I99" s="8"/>
    </row>
    <row r="100" spans="1:9" ht="15" customHeight="1">
      <c r="A100" s="4" t="s">
        <v>168</v>
      </c>
      <c r="B100" s="5" t="s">
        <v>108</v>
      </c>
      <c r="C100" s="6">
        <v>775</v>
      </c>
      <c r="D100" s="6">
        <v>800</v>
      </c>
      <c r="E100" s="6">
        <v>825</v>
      </c>
      <c r="F100" s="6"/>
      <c r="G100" s="6" t="s">
        <v>365</v>
      </c>
      <c r="H100" s="7">
        <f>(E100-D100)</f>
        <v>25</v>
      </c>
      <c r="I100" s="8">
        <f>IF(AND(D100=0,E100=0),0,IF(AND(D100=0,E100&gt;0),E100/100,((E100-D100)/D100)))</f>
        <v>0.03125</v>
      </c>
    </row>
    <row r="101" spans="1:9" ht="15" customHeight="1">
      <c r="A101" s="4" t="s">
        <v>167</v>
      </c>
      <c r="B101" s="5" t="s">
        <v>109</v>
      </c>
      <c r="C101" s="6">
        <v>367</v>
      </c>
      <c r="D101" s="6">
        <v>500</v>
      </c>
      <c r="E101" s="6">
        <v>500</v>
      </c>
      <c r="F101" s="6"/>
      <c r="G101" s="6" t="s">
        <v>365</v>
      </c>
      <c r="H101" s="7">
        <f>(E101-D101)</f>
        <v>0</v>
      </c>
      <c r="I101" s="8">
        <f>IF(AND(D101=0,E101=0),0,IF(AND(D101=0,E101&gt;0),E101/100,((E101-D101)/D101)))</f>
        <v>0</v>
      </c>
    </row>
    <row r="102" spans="1:9" ht="15" customHeight="1">
      <c r="A102" s="4" t="s">
        <v>164</v>
      </c>
      <c r="B102" s="5"/>
      <c r="C102" s="6">
        <f>SUM(C99:C101)</f>
        <v>1142</v>
      </c>
      <c r="D102" s="18">
        <f>SUM(D99:D101)</f>
        <v>1300</v>
      </c>
      <c r="E102" s="6">
        <f>SUM(E99:E101)</f>
        <v>1325</v>
      </c>
      <c r="F102" s="6">
        <f>SUM(F99:F101)</f>
        <v>0</v>
      </c>
      <c r="G102" s="6">
        <f>SUM(G99:G101)</f>
        <v>0</v>
      </c>
      <c r="H102" s="7">
        <f>(E102-D102)</f>
        <v>25</v>
      </c>
      <c r="I102" s="8">
        <f>IF(AND(D102=0,E102=0),0,IF(AND(D102=0,E102&gt;0),E102/100,((E102-D102)/D102)))</f>
        <v>0.019230769230769232</v>
      </c>
    </row>
    <row r="103" spans="3:9" ht="15" customHeight="1">
      <c r="C103" s="6"/>
      <c r="E103" s="6"/>
      <c r="F103" s="6"/>
      <c r="G103" s="6"/>
      <c r="H103" s="7"/>
      <c r="I103" s="8"/>
    </row>
    <row r="104" spans="1:9" s="30" customFormat="1" ht="15" customHeight="1">
      <c r="A104" s="13" t="s">
        <v>28</v>
      </c>
      <c r="B104" s="23"/>
      <c r="C104" s="26">
        <f>SUM(C95,C96,C102)</f>
        <v>1142</v>
      </c>
      <c r="D104" s="27">
        <f>SUM(D95,D96,D102)</f>
        <v>2150</v>
      </c>
      <c r="E104" s="26">
        <f>SUM(E95,E96,E102)</f>
        <v>2175</v>
      </c>
      <c r="F104" s="26">
        <f>SUM(F97,F102)</f>
        <v>0</v>
      </c>
      <c r="G104" s="26">
        <f>SUM(G95,G96,G102)</f>
        <v>0</v>
      </c>
      <c r="H104" s="28">
        <f>(E104-D104)</f>
        <v>25</v>
      </c>
      <c r="I104" s="29">
        <f>IF(AND(D104=0,E104=0),0,IF(AND(D104=0,E104&gt;0),E104/100,((E104-D104)/D104)))</f>
        <v>0.011627906976744186</v>
      </c>
    </row>
    <row r="105" spans="3:9" ht="15" customHeight="1">
      <c r="C105" s="20"/>
      <c r="E105" s="6"/>
      <c r="F105" s="6"/>
      <c r="G105" s="6"/>
      <c r="H105" s="7"/>
      <c r="I105" s="8"/>
    </row>
    <row r="106" spans="1:9" ht="15" customHeight="1">
      <c r="A106" s="13" t="s">
        <v>296</v>
      </c>
      <c r="B106" s="5"/>
      <c r="C106" s="6"/>
      <c r="E106" s="6"/>
      <c r="F106" s="6"/>
      <c r="G106" s="6"/>
      <c r="H106" s="7"/>
      <c r="I106" s="8"/>
    </row>
    <row r="107" spans="1:9" ht="15" customHeight="1">
      <c r="A107" s="4" t="s">
        <v>167</v>
      </c>
      <c r="B107" s="5" t="s">
        <v>344</v>
      </c>
      <c r="C107" s="6">
        <v>310</v>
      </c>
      <c r="D107" s="1">
        <v>310</v>
      </c>
      <c r="E107" s="6">
        <v>310</v>
      </c>
      <c r="F107" s="6"/>
      <c r="G107" s="6" t="s">
        <v>365</v>
      </c>
      <c r="H107" s="7">
        <f>(E107-D107)</f>
        <v>0</v>
      </c>
      <c r="I107" s="8">
        <f>IF(AND(D107=0,E107=0),0,IF(AND(D107=0,E107&gt;0),E107/100,((E107-D107)/D107)))</f>
        <v>0</v>
      </c>
    </row>
    <row r="108" spans="1:9" ht="15" customHeight="1">
      <c r="A108" s="4" t="s">
        <v>297</v>
      </c>
      <c r="B108" s="5"/>
      <c r="C108" s="6">
        <f>SUM(C106:C107)</f>
        <v>310</v>
      </c>
      <c r="D108" s="1">
        <f>SUM(D106:D107)</f>
        <v>310</v>
      </c>
      <c r="E108" s="6">
        <f>SUM(E106:E107)</f>
        <v>310</v>
      </c>
      <c r="F108" s="6">
        <f>SUM(F106:F107)</f>
        <v>0</v>
      </c>
      <c r="G108" s="6">
        <f>SUM(G107)</f>
        <v>0</v>
      </c>
      <c r="H108" s="7">
        <f>(E108-D108)</f>
        <v>0</v>
      </c>
      <c r="I108" s="8">
        <f>IF(AND(D108=0,E108=0),0,IF(AND(D108=0,E108&gt;0),E108/100,((E108-D108)/D108)))</f>
        <v>0</v>
      </c>
    </row>
    <row r="109" spans="1:9" ht="15" customHeight="1">
      <c r="A109" s="4"/>
      <c r="B109" s="5"/>
      <c r="C109" s="6"/>
      <c r="E109" s="6"/>
      <c r="F109" s="6"/>
      <c r="G109" s="6"/>
      <c r="H109" s="7"/>
      <c r="I109" s="8"/>
    </row>
    <row r="110" spans="1:9" ht="15" customHeight="1">
      <c r="A110" s="13" t="s">
        <v>29</v>
      </c>
      <c r="B110" s="5"/>
      <c r="C110" s="6"/>
      <c r="E110" s="6"/>
      <c r="F110" s="6"/>
      <c r="G110" s="6"/>
      <c r="H110" s="7"/>
      <c r="I110" s="8"/>
    </row>
    <row r="111" spans="1:9" ht="15" customHeight="1">
      <c r="A111" s="4" t="s">
        <v>280</v>
      </c>
      <c r="B111" s="5" t="s">
        <v>281</v>
      </c>
      <c r="C111" s="6">
        <v>300</v>
      </c>
      <c r="D111" s="1">
        <v>300</v>
      </c>
      <c r="E111" s="6">
        <v>300</v>
      </c>
      <c r="F111" s="6"/>
      <c r="G111" s="6" t="s">
        <v>365</v>
      </c>
      <c r="H111" s="7">
        <f>(E111-D111)</f>
        <v>0</v>
      </c>
      <c r="I111" s="8">
        <f>IF(AND(D111=0,E111=0),0,IF(AND(D111=0,E111&gt;0),E111/100,((E111-D111)/D111)))</f>
        <v>0</v>
      </c>
    </row>
    <row r="112" spans="1:9" ht="15" customHeight="1">
      <c r="A112" s="4" t="s">
        <v>167</v>
      </c>
      <c r="B112" s="5" t="s">
        <v>110</v>
      </c>
      <c r="C112" s="6">
        <v>0</v>
      </c>
      <c r="D112" s="6">
        <v>100</v>
      </c>
      <c r="E112" s="6">
        <v>100</v>
      </c>
      <c r="F112" s="6"/>
      <c r="G112" s="6" t="s">
        <v>365</v>
      </c>
      <c r="H112" s="7">
        <f>(E112-D112)</f>
        <v>0</v>
      </c>
      <c r="I112" s="8">
        <f>IF(AND(D112=0,E112=0),0,IF(AND(D112=0,E112&gt;0),E112/100,((E112-D112)/D112)))</f>
        <v>0</v>
      </c>
    </row>
    <row r="113" spans="1:9" ht="15" customHeight="1">
      <c r="A113" s="4" t="s">
        <v>164</v>
      </c>
      <c r="B113" s="5"/>
      <c r="C113" s="6">
        <f>SUM(C110:C112)</f>
        <v>300</v>
      </c>
      <c r="D113" s="18">
        <f>SUM(D110:D112)</f>
        <v>400</v>
      </c>
      <c r="E113" s="6">
        <f>SUM(E110:E112)</f>
        <v>400</v>
      </c>
      <c r="F113" s="6">
        <f>SUM(F110:F112)</f>
        <v>0</v>
      </c>
      <c r="G113" s="6">
        <f>SUM(G110:G112)</f>
        <v>0</v>
      </c>
      <c r="H113" s="7">
        <f>(E113-D113)</f>
        <v>0</v>
      </c>
      <c r="I113" s="8">
        <f>IF(AND(D113=0,E113=0),0,IF(AND(D113=0,E113&gt;0),E113/100,((E113-D113)/D113)))</f>
        <v>0</v>
      </c>
    </row>
    <row r="114" spans="1:9" ht="15" customHeight="1">
      <c r="A114" s="4"/>
      <c r="B114" s="5"/>
      <c r="C114" s="6"/>
      <c r="D114" s="18"/>
      <c r="E114" s="6"/>
      <c r="F114" s="6"/>
      <c r="G114" s="6"/>
      <c r="H114" s="7"/>
      <c r="I114" s="8"/>
    </row>
    <row r="115" spans="1:9" ht="15" customHeight="1">
      <c r="A115" s="13" t="s">
        <v>285</v>
      </c>
      <c r="B115" s="5"/>
      <c r="C115" s="6"/>
      <c r="D115" s="18"/>
      <c r="E115" s="6"/>
      <c r="F115" s="6"/>
      <c r="G115" s="6"/>
      <c r="H115" s="7"/>
      <c r="I115" s="8"/>
    </row>
    <row r="116" spans="1:9" ht="15" customHeight="1">
      <c r="A116" s="4" t="s">
        <v>358</v>
      </c>
      <c r="B116" s="5" t="s">
        <v>359</v>
      </c>
      <c r="C116" s="6">
        <v>7500</v>
      </c>
      <c r="D116" s="18">
        <v>7500</v>
      </c>
      <c r="E116" s="6">
        <v>7500</v>
      </c>
      <c r="F116" s="6"/>
      <c r="G116" s="6" t="s">
        <v>365</v>
      </c>
      <c r="H116" s="7">
        <f>(E116-D116)</f>
        <v>0</v>
      </c>
      <c r="I116" s="8"/>
    </row>
    <row r="117" spans="1:9" ht="15" customHeight="1">
      <c r="A117" s="4" t="s">
        <v>357</v>
      </c>
      <c r="B117" s="5" t="s">
        <v>360</v>
      </c>
      <c r="C117" s="6">
        <v>1518</v>
      </c>
      <c r="D117" s="18">
        <v>2499</v>
      </c>
      <c r="E117" s="6">
        <v>2499</v>
      </c>
      <c r="F117" s="6"/>
      <c r="G117" s="6" t="s">
        <v>365</v>
      </c>
      <c r="H117" s="7">
        <f>(E117-D117)</f>
        <v>0</v>
      </c>
      <c r="I117" s="8"/>
    </row>
    <row r="118" spans="1:9" ht="15" customHeight="1">
      <c r="A118" s="1" t="s">
        <v>164</v>
      </c>
      <c r="C118" s="6">
        <f>SUM(C115:C117)</f>
        <v>9018</v>
      </c>
      <c r="D118" s="1">
        <f>SUM(D115:D117)</f>
        <v>9999</v>
      </c>
      <c r="E118" s="6">
        <f>SUM(E115:E117)</f>
        <v>9999</v>
      </c>
      <c r="F118" s="6">
        <f>SUM(F115:F117)</f>
        <v>0</v>
      </c>
      <c r="G118" s="6">
        <f>SUM(G115:G117)</f>
        <v>0</v>
      </c>
      <c r="H118" s="7">
        <f>E118-D118</f>
        <v>0</v>
      </c>
      <c r="I118" s="8">
        <f>IF(AND(D118=0,E118=0),0,IF(AND(D118=0,E118&gt;0),E118/100,((E118-D118)/D118)))</f>
        <v>0</v>
      </c>
    </row>
    <row r="119" spans="3:9" ht="15" customHeight="1">
      <c r="C119" s="6"/>
      <c r="E119" s="6"/>
      <c r="F119" s="6"/>
      <c r="G119" s="6"/>
      <c r="H119" s="7"/>
      <c r="I119" s="8"/>
    </row>
    <row r="120" spans="1:9" ht="15" customHeight="1">
      <c r="A120" s="13" t="s">
        <v>249</v>
      </c>
      <c r="B120" s="5"/>
      <c r="C120" s="6"/>
      <c r="E120" s="6"/>
      <c r="F120" s="6"/>
      <c r="G120" s="6"/>
      <c r="H120" s="7"/>
      <c r="I120" s="8"/>
    </row>
    <row r="121" spans="1:9" ht="15" customHeight="1">
      <c r="A121" s="4" t="s">
        <v>167</v>
      </c>
      <c r="B121" s="5" t="s">
        <v>111</v>
      </c>
      <c r="C121" s="6">
        <v>58297</v>
      </c>
      <c r="D121" s="6">
        <v>72000</v>
      </c>
      <c r="E121" s="6">
        <v>71000</v>
      </c>
      <c r="F121" s="6"/>
      <c r="G121" s="6" t="s">
        <v>365</v>
      </c>
      <c r="H121" s="7">
        <f>(E121-D122)</f>
        <v>-1000</v>
      </c>
      <c r="I121" s="8">
        <f>IF(AND(D121=0,E121=0),0,IF(AND(D121=0,E121&gt;0),E121/100,((E121-D121)/D121)))</f>
        <v>-0.013888888888888888</v>
      </c>
    </row>
    <row r="122" spans="1:9" ht="15" customHeight="1">
      <c r="A122" s="4" t="s">
        <v>164</v>
      </c>
      <c r="B122" s="5"/>
      <c r="C122" s="6">
        <f>SUM(C120:C121)</f>
        <v>58297</v>
      </c>
      <c r="D122" s="18">
        <f>SUM(D120:D121)</f>
        <v>72000</v>
      </c>
      <c r="E122" s="6">
        <f>SUM(E120:E121)</f>
        <v>71000</v>
      </c>
      <c r="F122" s="6">
        <f>SUM(F120:F121)</f>
        <v>0</v>
      </c>
      <c r="G122" s="6">
        <f>SUM(G120:G121)</f>
        <v>0</v>
      </c>
      <c r="H122" s="7">
        <f>(E122-D122)</f>
        <v>-1000</v>
      </c>
      <c r="I122" s="8">
        <f>IF(AND(D122=0,E122=0),0,IF(AND(D122=0,E122&gt;0),E122/100,((E122-D122)/D122)))</f>
        <v>-0.013888888888888888</v>
      </c>
    </row>
    <row r="123" spans="3:9" ht="15" customHeight="1">
      <c r="C123" s="6"/>
      <c r="E123" s="6"/>
      <c r="F123" s="6"/>
      <c r="G123" s="6"/>
      <c r="H123" s="7"/>
      <c r="I123" s="8"/>
    </row>
    <row r="124" spans="1:9" s="30" customFormat="1" ht="15" customHeight="1">
      <c r="A124" s="13" t="s">
        <v>30</v>
      </c>
      <c r="B124" s="23"/>
      <c r="C124" s="26">
        <f>SUM(C108,C113,C118,C122)</f>
        <v>67925</v>
      </c>
      <c r="D124" s="27">
        <f>SUM(D108,D113,D118,D122)</f>
        <v>82709</v>
      </c>
      <c r="E124" s="26">
        <f>SUM(E108,E113,E118,E122)</f>
        <v>81709</v>
      </c>
      <c r="F124" s="26">
        <f>SUM(F108,F113,F118,F122)</f>
        <v>0</v>
      </c>
      <c r="G124" s="26">
        <f>SUM(G108,G113,G118,G122)</f>
        <v>0</v>
      </c>
      <c r="H124" s="28">
        <f>(E124-D124)</f>
        <v>-1000</v>
      </c>
      <c r="I124" s="29">
        <f>IF(AND(D124=0,E124=0),0,IF(AND(D124=0,E124&gt;0),E124/100,((E124-D124)/D124)))</f>
        <v>-0.01209058264517767</v>
      </c>
    </row>
    <row r="125" spans="3:9" ht="15" customHeight="1">
      <c r="C125" s="20"/>
      <c r="E125" s="6"/>
      <c r="F125" s="6"/>
      <c r="G125" s="6"/>
      <c r="H125" s="7"/>
      <c r="I125" s="8"/>
    </row>
    <row r="126" spans="1:9" ht="15" customHeight="1">
      <c r="A126" s="25" t="s">
        <v>31</v>
      </c>
      <c r="B126" s="5"/>
      <c r="C126" s="6"/>
      <c r="E126" s="6"/>
      <c r="F126" s="6"/>
      <c r="G126" s="6"/>
      <c r="H126" s="7"/>
      <c r="I126" s="8"/>
    </row>
    <row r="127" spans="1:9" ht="15" customHeight="1">
      <c r="A127" s="13" t="s">
        <v>32</v>
      </c>
      <c r="B127" s="5"/>
      <c r="C127" s="6"/>
      <c r="E127" s="6"/>
      <c r="F127" s="6"/>
      <c r="G127" s="6"/>
      <c r="H127" s="7"/>
      <c r="I127" s="8"/>
    </row>
    <row r="128" spans="1:9" ht="15" customHeight="1">
      <c r="A128" s="4" t="s">
        <v>168</v>
      </c>
      <c r="B128" s="5" t="s">
        <v>250</v>
      </c>
      <c r="C128" s="6">
        <v>42000</v>
      </c>
      <c r="D128" s="6">
        <v>42840</v>
      </c>
      <c r="E128" s="6">
        <v>43700</v>
      </c>
      <c r="F128" s="6"/>
      <c r="G128" s="6" t="s">
        <v>365</v>
      </c>
      <c r="H128" s="7">
        <f>(E128-D128)</f>
        <v>860</v>
      </c>
      <c r="I128" s="8">
        <f>IF(AND(D128=0,E128=0),0,IF(AND(D128=0,E128&gt;0),E128/100,((E128-D128)/D128)))</f>
        <v>0.020074696545284782</v>
      </c>
    </row>
    <row r="129" spans="1:9" ht="15" customHeight="1">
      <c r="A129" s="4" t="s">
        <v>236</v>
      </c>
      <c r="B129" s="5" t="s">
        <v>251</v>
      </c>
      <c r="C129" s="6">
        <v>600</v>
      </c>
      <c r="D129" s="6">
        <v>600</v>
      </c>
      <c r="E129" s="6">
        <v>600</v>
      </c>
      <c r="F129" s="6"/>
      <c r="G129" s="6" t="s">
        <v>365</v>
      </c>
      <c r="H129" s="7">
        <f>E129-D129</f>
        <v>0</v>
      </c>
      <c r="I129" s="8">
        <f>IF(AND(D129=0,E129=0),0,IF(AND(D129=0,E129&gt;0),E129/100,((E129-D129)/D129)))</f>
        <v>0</v>
      </c>
    </row>
    <row r="130" spans="1:9" ht="15" customHeight="1">
      <c r="A130" s="4" t="s">
        <v>166</v>
      </c>
      <c r="B130" s="5" t="s">
        <v>252</v>
      </c>
      <c r="C130" s="6">
        <v>0</v>
      </c>
      <c r="D130" s="6">
        <v>500</v>
      </c>
      <c r="E130" s="6">
        <v>500</v>
      </c>
      <c r="F130" s="6"/>
      <c r="G130" s="6" t="s">
        <v>365</v>
      </c>
      <c r="H130" s="7">
        <f>E130-D130</f>
        <v>0</v>
      </c>
      <c r="I130" s="8">
        <f>IF(AND(D130=0,E130=0),0,IF(AND(D130=0,E130&gt;0),E130/100,((E130-D130)/D130)))</f>
        <v>0</v>
      </c>
    </row>
    <row r="131" spans="1:9" ht="15" customHeight="1">
      <c r="A131" s="4" t="s">
        <v>167</v>
      </c>
      <c r="B131" s="5" t="s">
        <v>112</v>
      </c>
      <c r="C131" s="6">
        <v>100</v>
      </c>
      <c r="D131" s="6">
        <v>1000</v>
      </c>
      <c r="E131" s="6">
        <v>1000</v>
      </c>
      <c r="F131" s="6"/>
      <c r="G131" s="6" t="s">
        <v>365</v>
      </c>
      <c r="H131" s="7">
        <f>(E131-D131)</f>
        <v>0</v>
      </c>
      <c r="I131" s="8">
        <f>IF(AND(D131=0,E131=0),0,IF(AND(D131=0,E131&gt;0),E131/100,((E131-D131)/D131)))</f>
        <v>0</v>
      </c>
    </row>
    <row r="132" spans="1:9" ht="15" customHeight="1">
      <c r="A132" s="4" t="s">
        <v>164</v>
      </c>
      <c r="B132" s="5"/>
      <c r="C132" s="6">
        <f>SUM(C127:C131)</f>
        <v>42700</v>
      </c>
      <c r="D132" s="18">
        <f>SUM(D127:D131)</f>
        <v>44940</v>
      </c>
      <c r="E132" s="6">
        <f>SUM(E127:E131)</f>
        <v>45800</v>
      </c>
      <c r="F132" s="6">
        <f>SUM(F127:F131)</f>
        <v>0</v>
      </c>
      <c r="G132" s="6">
        <f>SUM(G127:G131)</f>
        <v>0</v>
      </c>
      <c r="H132" s="7">
        <f>(E132-D132)</f>
        <v>860</v>
      </c>
      <c r="I132" s="8">
        <f>IF(AND(D132=0,E132=0),0,IF(AND(D132=0,E132&gt;0),E132/100,((E132-D132)/D132)))</f>
        <v>0.01913662661326213</v>
      </c>
    </row>
    <row r="133" spans="3:9" ht="15" customHeight="1">
      <c r="C133" s="6"/>
      <c r="E133" s="6"/>
      <c r="F133" s="6"/>
      <c r="G133" s="6"/>
      <c r="H133" s="7"/>
      <c r="I133" s="8"/>
    </row>
    <row r="134" spans="1:9" ht="15" customHeight="1">
      <c r="A134" s="13" t="s">
        <v>33</v>
      </c>
      <c r="B134" s="5"/>
      <c r="C134" s="6"/>
      <c r="E134" s="6"/>
      <c r="F134" s="6"/>
      <c r="G134" s="6"/>
      <c r="H134" s="7"/>
      <c r="I134" s="8"/>
    </row>
    <row r="135" spans="1:9" ht="15" customHeight="1">
      <c r="A135" s="4" t="s">
        <v>168</v>
      </c>
      <c r="B135" s="5" t="s">
        <v>253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7">
        <f>E135-D135</f>
        <v>0</v>
      </c>
      <c r="I135" s="8">
        <f>IF(AND(D135=0,E135=0),0,IF(AND(D135=0,E135&gt;0),E135/100,((E135-D135)/D135)))</f>
        <v>0</v>
      </c>
    </row>
    <row r="136" spans="1:9" ht="15" customHeight="1">
      <c r="A136" s="4" t="s">
        <v>166</v>
      </c>
      <c r="B136" s="5" t="s">
        <v>113</v>
      </c>
      <c r="C136" s="18">
        <v>0</v>
      </c>
      <c r="D136" s="18">
        <v>1000</v>
      </c>
      <c r="E136" s="18">
        <v>1000</v>
      </c>
      <c r="F136" s="18"/>
      <c r="G136" s="18" t="s">
        <v>365</v>
      </c>
      <c r="H136" s="7">
        <f>(E136-D136)</f>
        <v>0</v>
      </c>
      <c r="I136" s="8">
        <f>IF(AND(D136=0,E136=0),0,IF(AND(D136=0,E136&gt;0),E136/100,((E136-D136)/D136)))</f>
        <v>0</v>
      </c>
    </row>
    <row r="137" spans="1:9" ht="15" customHeight="1">
      <c r="A137" s="4" t="s">
        <v>167</v>
      </c>
      <c r="B137" s="5" t="s">
        <v>114</v>
      </c>
      <c r="C137" s="6">
        <v>5548</v>
      </c>
      <c r="D137" s="6">
        <v>10000</v>
      </c>
      <c r="E137" s="6">
        <v>23000</v>
      </c>
      <c r="F137" s="6"/>
      <c r="G137" s="6" t="s">
        <v>365</v>
      </c>
      <c r="H137" s="7">
        <f>(E137-D137)</f>
        <v>13000</v>
      </c>
      <c r="I137" s="8">
        <f>IF(AND(D137=0,E137=0),0,IF(AND(D137=0,E137&gt;0),E137/100,((E137-D137)/D137)))</f>
        <v>1.3</v>
      </c>
    </row>
    <row r="138" spans="1:9" ht="15" customHeight="1">
      <c r="A138" s="4" t="s">
        <v>164</v>
      </c>
      <c r="B138" s="5"/>
      <c r="C138" s="6">
        <f>SUM(C134:C137)</f>
        <v>5548</v>
      </c>
      <c r="D138" s="18">
        <f>SUM(D134:D137)</f>
        <v>11000</v>
      </c>
      <c r="E138" s="6">
        <f>SUM(E134:E137)</f>
        <v>24000</v>
      </c>
      <c r="F138" s="6">
        <f>SUM(F134:F137)</f>
        <v>0</v>
      </c>
      <c r="G138" s="6">
        <f>SUM(G134:G137)</f>
        <v>0</v>
      </c>
      <c r="H138" s="7">
        <f>(E138-D138)</f>
        <v>13000</v>
      </c>
      <c r="I138" s="8">
        <f>IF(AND(D138=0,E138=0),0,IF(AND(D138=0,E138&gt;0),E138/100,((E138-D138)/D138)))</f>
        <v>1.1818181818181819</v>
      </c>
    </row>
    <row r="139" spans="3:9" ht="15" customHeight="1">
      <c r="C139" s="6"/>
      <c r="E139" s="6"/>
      <c r="F139" s="6"/>
      <c r="G139" s="6"/>
      <c r="H139" s="7"/>
      <c r="I139" s="8"/>
    </row>
    <row r="140" spans="1:9" ht="15" customHeight="1">
      <c r="A140" s="13" t="s">
        <v>34</v>
      </c>
      <c r="B140" s="5"/>
      <c r="C140" s="6"/>
      <c r="E140" s="6"/>
      <c r="F140" s="6"/>
      <c r="G140" s="6"/>
      <c r="H140" s="7"/>
      <c r="I140" s="8"/>
    </row>
    <row r="141" spans="1:9" ht="15" customHeight="1">
      <c r="A141" s="4" t="s">
        <v>167</v>
      </c>
      <c r="B141" s="5" t="s">
        <v>115</v>
      </c>
      <c r="C141" s="6">
        <v>9221</v>
      </c>
      <c r="D141" s="6">
        <v>13000</v>
      </c>
      <c r="E141" s="6">
        <v>13000</v>
      </c>
      <c r="F141" s="6"/>
      <c r="G141" s="6" t="s">
        <v>365</v>
      </c>
      <c r="H141" s="7">
        <f>(E141-D141)</f>
        <v>0</v>
      </c>
      <c r="I141" s="8">
        <f>IF(AND(D141=0,E141=0),0,IF(AND(D141=0,E141&gt;0),E141/100,((E141-D141)/D141)))</f>
        <v>0</v>
      </c>
    </row>
    <row r="142" spans="1:9" ht="15" customHeight="1">
      <c r="A142" s="4" t="s">
        <v>164</v>
      </c>
      <c r="B142" s="5"/>
      <c r="C142" s="6">
        <f>SUM(C140:C141)</f>
        <v>9221</v>
      </c>
      <c r="D142" s="18">
        <f>SUM(D140:D141)</f>
        <v>13000</v>
      </c>
      <c r="E142" s="6">
        <f>SUM(E141)</f>
        <v>13000</v>
      </c>
      <c r="F142" s="6">
        <f>SUM(F141)</f>
        <v>0</v>
      </c>
      <c r="G142" s="6">
        <f>SUM(G140:G141)</f>
        <v>0</v>
      </c>
      <c r="H142" s="7">
        <f>(E142-D142)</f>
        <v>0</v>
      </c>
      <c r="I142" s="8">
        <f>IF(AND(D142=0,E142=0),0,IF(AND(D142=0,E142&gt;0),E142/100,((E142-D142)/D142)))</f>
        <v>0</v>
      </c>
    </row>
    <row r="143" spans="3:9" ht="15" customHeight="1">
      <c r="C143" s="6"/>
      <c r="E143" s="6"/>
      <c r="F143" s="6"/>
      <c r="G143" s="6"/>
      <c r="H143" s="7"/>
      <c r="I143" s="8"/>
    </row>
    <row r="144" spans="1:9" s="30" customFormat="1" ht="15" customHeight="1">
      <c r="A144" s="13" t="s">
        <v>35</v>
      </c>
      <c r="B144" s="23"/>
      <c r="C144" s="26">
        <f>SUM(C132,C138,C142)</f>
        <v>57469</v>
      </c>
      <c r="D144" s="27">
        <f>SUM(D132,D138,D142)</f>
        <v>68940</v>
      </c>
      <c r="E144" s="26">
        <f>SUM(E132,E138,E142)</f>
        <v>82800</v>
      </c>
      <c r="F144" s="26">
        <f>SUM(F132,F138,F142)</f>
        <v>0</v>
      </c>
      <c r="G144" s="26">
        <f>SUM(G132,G138,G142)</f>
        <v>0</v>
      </c>
      <c r="H144" s="28">
        <f>(E144-D144)</f>
        <v>13860</v>
      </c>
      <c r="I144" s="29">
        <f>IF(AND(D144=0,E144=0),0,IF(AND(D144=0,E144&gt;0),E144/100,((E144-D144)/D144)))</f>
        <v>0.2010443864229765</v>
      </c>
    </row>
    <row r="145" spans="3:9" ht="15" customHeight="1">
      <c r="C145" s="20"/>
      <c r="E145" s="6"/>
      <c r="F145" s="6"/>
      <c r="G145" s="6"/>
      <c r="H145" s="7"/>
      <c r="I145" s="8"/>
    </row>
    <row r="146" spans="1:9" ht="15" customHeight="1">
      <c r="A146" s="25" t="s">
        <v>36</v>
      </c>
      <c r="B146" s="5"/>
      <c r="C146" s="6"/>
      <c r="E146" s="6"/>
      <c r="F146" s="6"/>
      <c r="G146" s="6"/>
      <c r="H146" s="7"/>
      <c r="I146" s="8"/>
    </row>
    <row r="147" spans="1:9" ht="15" customHeight="1">
      <c r="A147" s="25"/>
      <c r="B147" s="5"/>
      <c r="C147" s="6"/>
      <c r="E147" s="6"/>
      <c r="F147" s="6"/>
      <c r="G147" s="6"/>
      <c r="H147" s="7"/>
      <c r="I147" s="8"/>
    </row>
    <row r="148" spans="1:9" ht="15" customHeight="1">
      <c r="A148" s="25" t="s">
        <v>345</v>
      </c>
      <c r="B148" s="5"/>
      <c r="C148" s="6"/>
      <c r="E148" s="6"/>
      <c r="F148" s="6"/>
      <c r="G148" s="6"/>
      <c r="H148" s="7"/>
      <c r="I148" s="8"/>
    </row>
    <row r="149" spans="1:9" ht="15" customHeight="1">
      <c r="A149" s="4" t="s">
        <v>346</v>
      </c>
      <c r="B149" s="5" t="s">
        <v>347</v>
      </c>
      <c r="C149" s="6">
        <v>500</v>
      </c>
      <c r="D149" s="1">
        <v>500</v>
      </c>
      <c r="E149" s="6">
        <v>500</v>
      </c>
      <c r="F149" s="6"/>
      <c r="G149" s="6" t="s">
        <v>365</v>
      </c>
      <c r="H149" s="7">
        <f>(E149-D149)</f>
        <v>0</v>
      </c>
      <c r="I149" s="8"/>
    </row>
    <row r="150" spans="1:9" ht="15" customHeight="1">
      <c r="A150" s="4" t="s">
        <v>297</v>
      </c>
      <c r="B150" s="5"/>
      <c r="C150" s="6">
        <f>C149</f>
        <v>500</v>
      </c>
      <c r="D150" s="1">
        <f>SUM(D148:D149)</f>
        <v>500</v>
      </c>
      <c r="E150" s="6">
        <v>500</v>
      </c>
      <c r="F150" s="6"/>
      <c r="G150" s="6" t="s">
        <v>365</v>
      </c>
      <c r="H150" s="7">
        <f>(E150-D150)</f>
        <v>0</v>
      </c>
      <c r="I150" s="8">
        <f>IF(AND(D150=0,E150=0),0,IF(AND(D150=0,E150&gt;0),E150/100,((E150-D150)/D150)))</f>
        <v>0</v>
      </c>
    </row>
    <row r="151" spans="1:9" ht="15" customHeight="1">
      <c r="A151" s="13" t="s">
        <v>37</v>
      </c>
      <c r="B151" s="5"/>
      <c r="C151" s="6"/>
      <c r="E151" s="6"/>
      <c r="F151" s="6"/>
      <c r="G151" s="6"/>
      <c r="H151" s="7"/>
      <c r="I151" s="8"/>
    </row>
    <row r="152" spans="1:9" ht="15" customHeight="1">
      <c r="A152" s="4" t="s">
        <v>173</v>
      </c>
      <c r="B152" s="5" t="s">
        <v>116</v>
      </c>
      <c r="C152" s="6">
        <v>1233</v>
      </c>
      <c r="D152" s="6">
        <v>4000</v>
      </c>
      <c r="E152" s="6">
        <v>5000</v>
      </c>
      <c r="F152" s="6"/>
      <c r="G152" s="6" t="s">
        <v>365</v>
      </c>
      <c r="H152" s="7">
        <f>(E152-D152)</f>
        <v>1000</v>
      </c>
      <c r="I152" s="8"/>
    </row>
    <row r="153" spans="1:9" ht="15" customHeight="1">
      <c r="A153" s="4" t="s">
        <v>164</v>
      </c>
      <c r="B153" s="5"/>
      <c r="C153" s="6">
        <f>SUM(C152)</f>
        <v>1233</v>
      </c>
      <c r="D153" s="18">
        <f>SUM(D151:D152)</f>
        <v>4000</v>
      </c>
      <c r="E153" s="6">
        <f>SUM(E151:E152)</f>
        <v>5000</v>
      </c>
      <c r="F153" s="6">
        <f>SUM(F151:F152)</f>
        <v>0</v>
      </c>
      <c r="G153" s="6" t="s">
        <v>365</v>
      </c>
      <c r="H153" s="7">
        <f>(E153-D153)</f>
        <v>1000</v>
      </c>
      <c r="I153" s="8">
        <f>IF(AND(D153=0,E153=0),0,IF(AND(D153=0,E153&gt;0),E153/100,((E153-D153)/D153)))</f>
        <v>0.25</v>
      </c>
    </row>
    <row r="154" spans="3:9" ht="15" customHeight="1">
      <c r="C154" s="6"/>
      <c r="E154" s="6"/>
      <c r="F154" s="6"/>
      <c r="G154" s="6"/>
      <c r="H154" s="7"/>
      <c r="I154" s="8"/>
    </row>
    <row r="155" spans="1:9" ht="15" customHeight="1">
      <c r="A155" s="13" t="s">
        <v>38</v>
      </c>
      <c r="B155" s="5"/>
      <c r="C155" s="6"/>
      <c r="E155" s="6"/>
      <c r="F155" s="6"/>
      <c r="G155" s="6"/>
      <c r="H155" s="7"/>
      <c r="I155" s="8"/>
    </row>
    <row r="156" spans="1:9" ht="15" customHeight="1">
      <c r="A156" s="4" t="s">
        <v>167</v>
      </c>
      <c r="B156" s="5" t="s">
        <v>117</v>
      </c>
      <c r="C156" s="6">
        <v>564</v>
      </c>
      <c r="D156" s="6">
        <v>1000</v>
      </c>
      <c r="E156" s="6">
        <v>1000</v>
      </c>
      <c r="F156" s="6"/>
      <c r="G156" s="6" t="s">
        <v>365</v>
      </c>
      <c r="H156" s="7">
        <f>(E156-D156)</f>
        <v>0</v>
      </c>
      <c r="I156" s="8">
        <f>IF(AND(D156=0,E156=0),0,IF(AND(D156=0,E156&gt;0),E156/100,((E156-D156)/D156)))</f>
        <v>0</v>
      </c>
    </row>
    <row r="157" spans="1:9" ht="15" customHeight="1">
      <c r="A157" s="4" t="s">
        <v>164</v>
      </c>
      <c r="B157" s="5"/>
      <c r="C157" s="6">
        <f>SUM(C155:C156)</f>
        <v>564</v>
      </c>
      <c r="D157" s="18">
        <f>SUM(D155:D156)</f>
        <v>1000</v>
      </c>
      <c r="E157" s="6">
        <f>SUM(E155:E156)</f>
        <v>1000</v>
      </c>
      <c r="F157" s="6"/>
      <c r="G157" s="6">
        <f>SUM(G155:G156)</f>
        <v>0</v>
      </c>
      <c r="H157" s="7">
        <f>(E157-D157)</f>
        <v>0</v>
      </c>
      <c r="I157" s="8">
        <f>IF(AND(D157=0,E157=0),0,IF(AND(D157=0,E157&gt;0),E157/100,((E157-D157)/D157)))</f>
        <v>0</v>
      </c>
    </row>
    <row r="158" spans="3:9" ht="15" customHeight="1">
      <c r="C158" s="6"/>
      <c r="E158" s="6"/>
      <c r="F158" s="6"/>
      <c r="G158" s="6"/>
      <c r="H158" s="7"/>
      <c r="I158" s="8"/>
    </row>
    <row r="159" spans="1:9" s="30" customFormat="1" ht="15" customHeight="1">
      <c r="A159" s="13" t="s">
        <v>39</v>
      </c>
      <c r="B159" s="23"/>
      <c r="C159" s="26">
        <f>SUM(C150,C153,C157)</f>
        <v>2297</v>
      </c>
      <c r="D159" s="27">
        <f>SUM(D150,D153,D157)</f>
        <v>5500</v>
      </c>
      <c r="E159" s="26">
        <f>SUM(E150,E153,E157)</f>
        <v>6500</v>
      </c>
      <c r="F159" s="26">
        <f>SUM(F150,F153,F157)</f>
        <v>0</v>
      </c>
      <c r="G159" s="26">
        <f>SUM(G150,G153,G157)</f>
        <v>0</v>
      </c>
      <c r="H159" s="28">
        <f>(E159-D159)</f>
        <v>1000</v>
      </c>
      <c r="I159" s="29">
        <f>IF(AND(D159=0,E159=0),0,IF(AND(D159=0,E159&gt;0),E159/100,((E159-D159)/D159)))</f>
        <v>0.18181818181818182</v>
      </c>
    </row>
    <row r="160" spans="3:9" ht="15" customHeight="1">
      <c r="C160" s="20"/>
      <c r="E160" s="6"/>
      <c r="F160" s="6"/>
      <c r="G160" s="6"/>
      <c r="H160" s="7"/>
      <c r="I160" s="8"/>
    </row>
    <row r="161" spans="3:9" ht="15" customHeight="1">
      <c r="C161" s="6"/>
      <c r="E161" s="6"/>
      <c r="F161" s="6"/>
      <c r="G161" s="6"/>
      <c r="H161" s="7"/>
      <c r="I161" s="8"/>
    </row>
    <row r="162" spans="1:9" ht="15" customHeight="1">
      <c r="A162" s="25" t="s">
        <v>40</v>
      </c>
      <c r="B162" s="5"/>
      <c r="C162" s="6"/>
      <c r="E162" s="6"/>
      <c r="F162" s="6"/>
      <c r="G162" s="6"/>
      <c r="H162" s="7"/>
      <c r="I162" s="8"/>
    </row>
    <row r="163" spans="1:9" ht="15" customHeight="1">
      <c r="A163" s="4"/>
      <c r="B163" s="5"/>
      <c r="C163" s="6"/>
      <c r="E163" s="6"/>
      <c r="F163" s="6"/>
      <c r="G163" s="6"/>
      <c r="H163" s="7"/>
      <c r="I163" s="8"/>
    </row>
    <row r="164" spans="1:9" ht="15" customHeight="1">
      <c r="A164" s="13" t="s">
        <v>41</v>
      </c>
      <c r="B164" s="5"/>
      <c r="C164" s="6"/>
      <c r="E164" s="6"/>
      <c r="F164" s="6"/>
      <c r="G164" s="6"/>
      <c r="H164" s="7"/>
      <c r="I164" s="8"/>
    </row>
    <row r="165" spans="1:9" ht="15" customHeight="1">
      <c r="A165" s="4" t="s">
        <v>174</v>
      </c>
      <c r="B165" s="5" t="s">
        <v>118</v>
      </c>
      <c r="C165" s="6">
        <v>4480</v>
      </c>
      <c r="D165" s="6">
        <v>5800</v>
      </c>
      <c r="E165" s="6">
        <v>5800</v>
      </c>
      <c r="F165" s="6"/>
      <c r="G165" s="6" t="s">
        <v>365</v>
      </c>
      <c r="H165" s="7">
        <f>(E165-D165)</f>
        <v>0</v>
      </c>
      <c r="I165" s="8">
        <f>IF(AND(D165=0,E165=0),0,IF(AND(D165=0,E165&gt;0),E165/100,((E165-D165)/D165)))</f>
        <v>0</v>
      </c>
    </row>
    <row r="166" spans="1:9" ht="15" customHeight="1">
      <c r="A166" s="4" t="s">
        <v>169</v>
      </c>
      <c r="B166" s="5" t="s">
        <v>119</v>
      </c>
      <c r="C166" s="6">
        <v>0</v>
      </c>
      <c r="D166" s="6">
        <v>11000</v>
      </c>
      <c r="E166" s="6">
        <v>11000</v>
      </c>
      <c r="F166" s="6"/>
      <c r="G166" s="6" t="s">
        <v>365</v>
      </c>
      <c r="H166" s="7">
        <f>(E166-D166)</f>
        <v>0</v>
      </c>
      <c r="I166" s="8">
        <f>IF(AND(D166=0,E166=0),0,IF(AND(D166=0,E166&gt;0),E166/100,((E166-D166)/D166)))</f>
        <v>0</v>
      </c>
    </row>
    <row r="167" spans="1:9" ht="15" customHeight="1">
      <c r="A167" s="4" t="s">
        <v>167</v>
      </c>
      <c r="B167" s="5" t="s">
        <v>120</v>
      </c>
      <c r="C167" s="6">
        <v>2023</v>
      </c>
      <c r="D167" s="6">
        <v>4000</v>
      </c>
      <c r="E167" s="6">
        <v>4000</v>
      </c>
      <c r="F167" s="6"/>
      <c r="G167" s="6" t="s">
        <v>365</v>
      </c>
      <c r="H167" s="7">
        <f>(E167-D167)</f>
        <v>0</v>
      </c>
      <c r="I167" s="8">
        <f>IF(AND(D167=0,E167=0),0,IF(AND(D167=0,E167&gt;0),E167/100,((E167-D167)/D167)))</f>
        <v>0</v>
      </c>
    </row>
    <row r="168" spans="1:9" ht="15" customHeight="1">
      <c r="A168" s="4" t="s">
        <v>164</v>
      </c>
      <c r="B168" s="5"/>
      <c r="C168" s="6">
        <f>SUM(C164:C167)</f>
        <v>6503</v>
      </c>
      <c r="D168" s="18">
        <f>SUM(D164:D167)</f>
        <v>20800</v>
      </c>
      <c r="E168" s="6">
        <f>SUM(E164:E167)</f>
        <v>20800</v>
      </c>
      <c r="F168" s="6">
        <f>SUM(F164:F167)</f>
        <v>0</v>
      </c>
      <c r="G168" s="6">
        <f>SUM(G164:G167)</f>
        <v>0</v>
      </c>
      <c r="H168" s="7">
        <f>(E168-D168)</f>
        <v>0</v>
      </c>
      <c r="I168" s="8">
        <f>IF(AND(D168=0,E168=0),0,IF(AND(D168=0,E168&gt;0),E168/100,((E168-D168)/D168)))</f>
        <v>0</v>
      </c>
    </row>
    <row r="169" spans="3:9" ht="15" customHeight="1">
      <c r="C169" s="6"/>
      <c r="E169" s="6"/>
      <c r="F169" s="6"/>
      <c r="G169" s="6"/>
      <c r="H169" s="7"/>
      <c r="I169" s="8"/>
    </row>
    <row r="170" spans="1:9" ht="15" customHeight="1">
      <c r="A170" s="13" t="s">
        <v>42</v>
      </c>
      <c r="B170" s="5"/>
      <c r="C170" s="6"/>
      <c r="E170" s="6"/>
      <c r="F170" s="6"/>
      <c r="G170" s="6"/>
      <c r="H170" s="7"/>
      <c r="I170" s="8"/>
    </row>
    <row r="171" spans="1:9" ht="15" customHeight="1">
      <c r="A171" s="4" t="s">
        <v>168</v>
      </c>
      <c r="B171" s="5" t="s">
        <v>121</v>
      </c>
      <c r="C171" s="6">
        <v>3606</v>
      </c>
      <c r="D171" s="6">
        <v>5000</v>
      </c>
      <c r="E171" s="6">
        <v>5000</v>
      </c>
      <c r="F171" s="6"/>
      <c r="G171" s="6" t="s">
        <v>365</v>
      </c>
      <c r="H171" s="7">
        <f>(E171-D171)</f>
        <v>0</v>
      </c>
      <c r="I171" s="8">
        <f>IF(AND(D171=0,E171=0),0,IF(AND(D171=0,E171&gt;0),E171/100,((E171-D171)/D171)))</f>
        <v>0</v>
      </c>
    </row>
    <row r="172" spans="1:9" ht="15" customHeight="1">
      <c r="A172" s="4" t="s">
        <v>169</v>
      </c>
      <c r="B172" s="5" t="s">
        <v>122</v>
      </c>
      <c r="C172" s="6">
        <v>0</v>
      </c>
      <c r="D172" s="6">
        <v>300</v>
      </c>
      <c r="E172" s="6">
        <v>300</v>
      </c>
      <c r="F172" s="6"/>
      <c r="G172" s="6" t="s">
        <v>365</v>
      </c>
      <c r="H172" s="7">
        <f>(E172-D172)</f>
        <v>0</v>
      </c>
      <c r="I172" s="8">
        <f>IF(AND(D172=0,E172=0),0,IF(AND(D172=0,E172&gt;0),E172/100,((E172-D172)/D172)))</f>
        <v>0</v>
      </c>
    </row>
    <row r="173" spans="1:9" ht="15" customHeight="1">
      <c r="A173" s="4" t="s">
        <v>167</v>
      </c>
      <c r="B173" s="5" t="s">
        <v>123</v>
      </c>
      <c r="C173" s="6">
        <v>586</v>
      </c>
      <c r="D173" s="6">
        <v>1000</v>
      </c>
      <c r="E173" s="6">
        <v>1000</v>
      </c>
      <c r="F173" s="6"/>
      <c r="G173" s="6" t="s">
        <v>365</v>
      </c>
      <c r="H173" s="7">
        <f>(E173-D173)</f>
        <v>0</v>
      </c>
      <c r="I173" s="8">
        <f>IF(AND(D173=0,E173=0),0,IF(AND(D173=0,E173&gt;0),E173/100,((E173-D173)/D173)))</f>
        <v>0</v>
      </c>
    </row>
    <row r="174" spans="1:9" ht="15" customHeight="1">
      <c r="A174" s="4" t="s">
        <v>164</v>
      </c>
      <c r="B174" s="5"/>
      <c r="C174" s="6">
        <f>SUM(C170:C173)</f>
        <v>4192</v>
      </c>
      <c r="D174" s="18">
        <f>SUM(D170:D173)</f>
        <v>6300</v>
      </c>
      <c r="E174" s="6">
        <f>SUM(E170:E173)</f>
        <v>6300</v>
      </c>
      <c r="F174" s="6">
        <f>SUM(F170:F173)</f>
        <v>0</v>
      </c>
      <c r="G174" s="6">
        <f>SUM(G170:G173)</f>
        <v>0</v>
      </c>
      <c r="H174" s="7">
        <f>(E174-D174)</f>
        <v>0</v>
      </c>
      <c r="I174" s="8">
        <f>IF(AND(D174=0,E174=0),0,IF(AND(D174=0,E174&gt;0),E174/100,((E174-D174)/D174)))</f>
        <v>0</v>
      </c>
    </row>
    <row r="175" spans="3:9" ht="15" customHeight="1">
      <c r="C175" s="6"/>
      <c r="E175" s="6"/>
      <c r="F175" s="6"/>
      <c r="G175" s="6"/>
      <c r="H175" s="7"/>
      <c r="I175" s="8"/>
    </row>
    <row r="176" spans="1:9" ht="15" customHeight="1">
      <c r="A176" s="13" t="s">
        <v>254</v>
      </c>
      <c r="B176" s="5"/>
      <c r="C176" s="6"/>
      <c r="E176" s="6"/>
      <c r="F176" s="6"/>
      <c r="G176" s="6"/>
      <c r="H176" s="7"/>
      <c r="I176" s="8"/>
    </row>
    <row r="177" spans="1:9" ht="15" customHeight="1">
      <c r="A177" s="4" t="s">
        <v>167</v>
      </c>
      <c r="B177" s="5" t="s">
        <v>255</v>
      </c>
      <c r="C177" s="6">
        <v>1500</v>
      </c>
      <c r="D177" s="6">
        <v>1500</v>
      </c>
      <c r="E177" s="6">
        <v>1500</v>
      </c>
      <c r="F177" s="6"/>
      <c r="G177" s="6" t="s">
        <v>365</v>
      </c>
      <c r="H177" s="7">
        <f>(E177-D177)</f>
        <v>0</v>
      </c>
      <c r="I177" s="8">
        <f>IF(AND(D177=0,E177=0),0,IF(AND(D177=0,E177&gt;0),E177/100,((E177-D177)/D177)))</f>
        <v>0</v>
      </c>
    </row>
    <row r="178" spans="1:9" ht="15" customHeight="1">
      <c r="A178" s="4" t="s">
        <v>164</v>
      </c>
      <c r="B178" s="5"/>
      <c r="C178" s="6">
        <f>SUM(C176:C177)</f>
        <v>1500</v>
      </c>
      <c r="D178" s="18">
        <f>SUM(D176:D177)</f>
        <v>1500</v>
      </c>
      <c r="E178" s="6">
        <v>1500</v>
      </c>
      <c r="F178" s="6">
        <f>SUM(F176:F177)</f>
        <v>0</v>
      </c>
      <c r="G178" s="6">
        <f>SUM(G176:G177)</f>
        <v>0</v>
      </c>
      <c r="H178" s="7">
        <f>(E178-D178)</f>
        <v>0</v>
      </c>
      <c r="I178" s="8">
        <f>IF(AND(D178=0,E178=0),0,IF(AND(D178=0,E178&gt;0),E178/100,((E178-D178)/D178)))</f>
        <v>0</v>
      </c>
    </row>
    <row r="179" spans="3:9" ht="15" customHeight="1">
      <c r="C179" s="6"/>
      <c r="E179" s="6"/>
      <c r="F179" s="6"/>
      <c r="G179" s="6"/>
      <c r="H179" s="7"/>
      <c r="I179" s="8"/>
    </row>
    <row r="180" spans="1:9" ht="15" customHeight="1">
      <c r="A180" s="13" t="s">
        <v>287</v>
      </c>
      <c r="B180" s="5"/>
      <c r="C180" s="6"/>
      <c r="E180" s="6"/>
      <c r="F180" s="6"/>
      <c r="G180" s="6"/>
      <c r="H180" s="7"/>
      <c r="I180" s="8"/>
    </row>
    <row r="181" spans="1:9" ht="15" customHeight="1">
      <c r="A181" s="4" t="s">
        <v>166</v>
      </c>
      <c r="B181" s="5" t="s">
        <v>124</v>
      </c>
      <c r="C181" s="6">
        <v>0</v>
      </c>
      <c r="D181" s="6">
        <v>0</v>
      </c>
      <c r="E181" s="6">
        <v>0</v>
      </c>
      <c r="F181" s="6">
        <v>0</v>
      </c>
      <c r="G181" s="6" t="s">
        <v>365</v>
      </c>
      <c r="H181" s="7">
        <f>(E181-D181)</f>
        <v>0</v>
      </c>
      <c r="I181" s="8">
        <f>IF(AND(D181=0,E181=0),0,IF(AND(D181=0,E181&gt;0),E181/100,((E181-D181)/D181)))</f>
        <v>0</v>
      </c>
    </row>
    <row r="182" spans="1:9" ht="15" customHeight="1">
      <c r="A182" s="4" t="s">
        <v>167</v>
      </c>
      <c r="B182" s="5" t="s">
        <v>125</v>
      </c>
      <c r="C182" s="6">
        <v>300</v>
      </c>
      <c r="D182" s="6">
        <v>300</v>
      </c>
      <c r="E182" s="6">
        <v>300</v>
      </c>
      <c r="F182" s="6"/>
      <c r="G182" s="6" t="s">
        <v>365</v>
      </c>
      <c r="H182" s="7">
        <f>(E182-D182)</f>
        <v>0</v>
      </c>
      <c r="I182" s="8">
        <f>IF(AND(D182=0,E182=0),0,IF(AND(D182=0,E182&gt;0),E182/100,((E182-D182)/D182)))</f>
        <v>0</v>
      </c>
    </row>
    <row r="183" spans="1:9" ht="15" customHeight="1">
      <c r="A183" s="4" t="s">
        <v>164</v>
      </c>
      <c r="B183" s="5"/>
      <c r="C183" s="6">
        <f>SUM(C180:C182)</f>
        <v>300</v>
      </c>
      <c r="D183" s="18">
        <f>SUM(D180:D182)</f>
        <v>300</v>
      </c>
      <c r="E183" s="6">
        <f>SUM(E181:E182)</f>
        <v>300</v>
      </c>
      <c r="F183" s="6">
        <f>SUM(F180:F182)</f>
        <v>0</v>
      </c>
      <c r="G183" s="6">
        <f>SUM(G180:G182)</f>
        <v>0</v>
      </c>
      <c r="H183" s="7">
        <f>(E183-D183)</f>
        <v>0</v>
      </c>
      <c r="I183" s="8">
        <f>IF(AND(D183=0,E183=0),0,IF(AND(D183=0,E183&gt;0),E183/100,((E183-D183)/D183)))</f>
        <v>0</v>
      </c>
    </row>
    <row r="184" spans="3:9" ht="15" customHeight="1">
      <c r="C184" s="6"/>
      <c r="E184" s="6"/>
      <c r="F184" s="6"/>
      <c r="G184" s="6"/>
      <c r="H184" s="7"/>
      <c r="I184" s="8"/>
    </row>
    <row r="185" spans="1:9" ht="15" customHeight="1">
      <c r="A185" s="13" t="s">
        <v>43</v>
      </c>
      <c r="B185" s="5"/>
      <c r="C185" s="6"/>
      <c r="E185" s="6"/>
      <c r="F185" s="6"/>
      <c r="G185" s="6"/>
      <c r="H185" s="7"/>
      <c r="I185" s="8"/>
    </row>
    <row r="186" spans="1:9" ht="15" customHeight="1">
      <c r="A186" s="4" t="s">
        <v>167</v>
      </c>
      <c r="B186" s="5" t="s">
        <v>126</v>
      </c>
      <c r="C186" s="6">
        <v>1000</v>
      </c>
      <c r="D186" s="6">
        <v>1000</v>
      </c>
      <c r="E186" s="6">
        <v>1000</v>
      </c>
      <c r="F186" s="6"/>
      <c r="G186" s="6" t="s">
        <v>365</v>
      </c>
      <c r="H186" s="7">
        <f>(E186-D186)</f>
        <v>0</v>
      </c>
      <c r="I186" s="8">
        <f>IF(AND(D186=0,E186=0),0,IF(AND(D186=0,E186&gt;0),E186/100,((E186-D186)/D186)))</f>
        <v>0</v>
      </c>
    </row>
    <row r="187" spans="1:9" ht="15" customHeight="1">
      <c r="A187" s="4" t="s">
        <v>164</v>
      </c>
      <c r="B187" s="5"/>
      <c r="C187" s="6">
        <f>SUM(C185:C186)</f>
        <v>1000</v>
      </c>
      <c r="D187" s="18">
        <f>SUM(D185:D186)</f>
        <v>1000</v>
      </c>
      <c r="E187" s="6">
        <f>SUM(E185:E186)</f>
        <v>1000</v>
      </c>
      <c r="F187" s="6">
        <f>SUM(F185:F186)</f>
        <v>0</v>
      </c>
      <c r="G187" s="6">
        <f>SUM(G185:G186)</f>
        <v>0</v>
      </c>
      <c r="H187" s="7">
        <f>(E187-D187)</f>
        <v>0</v>
      </c>
      <c r="I187" s="8">
        <f>IF(AND(D187=0,E187=0),0,IF(AND(D187=0,E187&gt;0),E187/100,((E187-D187)/D187)))</f>
        <v>0</v>
      </c>
    </row>
    <row r="188" spans="3:9" ht="15" customHeight="1">
      <c r="C188" s="6"/>
      <c r="E188" s="6"/>
      <c r="F188" s="6"/>
      <c r="G188" s="6"/>
      <c r="H188" s="7"/>
      <c r="I188" s="8"/>
    </row>
    <row r="189" spans="1:9" ht="15" customHeight="1">
      <c r="A189" s="13" t="s">
        <v>44</v>
      </c>
      <c r="B189" s="5"/>
      <c r="C189" s="6"/>
      <c r="E189" s="6"/>
      <c r="F189" s="6"/>
      <c r="G189" s="6"/>
      <c r="H189" s="7"/>
      <c r="I189" s="8"/>
    </row>
    <row r="190" spans="1:9" ht="15" customHeight="1">
      <c r="A190" s="13" t="s">
        <v>256</v>
      </c>
      <c r="B190" s="5" t="s">
        <v>257</v>
      </c>
      <c r="C190" s="6">
        <v>0</v>
      </c>
      <c r="D190" s="6">
        <v>0</v>
      </c>
      <c r="E190" s="6">
        <v>0</v>
      </c>
      <c r="F190" s="6">
        <v>0</v>
      </c>
      <c r="G190" s="6" t="s">
        <v>365</v>
      </c>
      <c r="H190" s="7"/>
      <c r="I190" s="8"/>
    </row>
    <row r="191" spans="1:9" ht="15" customHeight="1">
      <c r="A191" s="4" t="s">
        <v>167</v>
      </c>
      <c r="B191" s="5" t="s">
        <v>127</v>
      </c>
      <c r="C191" s="6">
        <v>0</v>
      </c>
      <c r="D191" s="6">
        <v>500</v>
      </c>
      <c r="E191" s="6">
        <v>500</v>
      </c>
      <c r="F191" s="6"/>
      <c r="G191" s="6" t="s">
        <v>365</v>
      </c>
      <c r="H191" s="7">
        <f>(E191-D191)</f>
        <v>0</v>
      </c>
      <c r="I191" s="8">
        <f>IF(AND(D191=0,E191=0),0,IF(AND(D191=0,E191&gt;0),E191/100,((E191-D191)/D191)))</f>
        <v>0</v>
      </c>
    </row>
    <row r="192" spans="1:9" ht="15" customHeight="1">
      <c r="A192" s="4" t="s">
        <v>164</v>
      </c>
      <c r="B192" s="5"/>
      <c r="C192" s="6">
        <f>SUM(C189:C191)</f>
        <v>0</v>
      </c>
      <c r="D192" s="18">
        <f>SUM(D189:D191)</f>
        <v>500</v>
      </c>
      <c r="E192" s="6">
        <f>SUM(E189:E191)</f>
        <v>500</v>
      </c>
      <c r="F192" s="6">
        <f>SUM(F189:F191)</f>
        <v>0</v>
      </c>
      <c r="G192" s="6">
        <f>SUM(G189:G191)</f>
        <v>0</v>
      </c>
      <c r="H192" s="7">
        <f>(E192-D192)</f>
        <v>0</v>
      </c>
      <c r="I192" s="8">
        <f>IF(AND(D192=0,E192=0),0,IF(AND(D192=0,E192&gt;0),E192/100,((E192-D192)/D192)))</f>
        <v>0</v>
      </c>
    </row>
    <row r="193" spans="3:9" ht="15" customHeight="1">
      <c r="C193" s="6"/>
      <c r="E193" s="6"/>
      <c r="F193" s="6"/>
      <c r="G193" s="6"/>
      <c r="H193" s="7"/>
      <c r="I193" s="8"/>
    </row>
    <row r="194" spans="1:9" ht="15" customHeight="1">
      <c r="A194" s="13" t="s">
        <v>45</v>
      </c>
      <c r="B194" s="5"/>
      <c r="C194" s="6"/>
      <c r="E194" s="6"/>
      <c r="F194" s="6"/>
      <c r="G194" s="6"/>
      <c r="H194" s="7"/>
      <c r="I194" s="8"/>
    </row>
    <row r="195" spans="1:9" ht="15" customHeight="1">
      <c r="A195" s="4" t="s">
        <v>167</v>
      </c>
      <c r="B195" s="5" t="s">
        <v>128</v>
      </c>
      <c r="C195" s="6">
        <v>1500</v>
      </c>
      <c r="D195" s="6">
        <v>3500</v>
      </c>
      <c r="E195" s="6">
        <v>3500</v>
      </c>
      <c r="F195" s="6"/>
      <c r="G195" s="6" t="s">
        <v>365</v>
      </c>
      <c r="H195" s="7">
        <f>(E195-D195)</f>
        <v>0</v>
      </c>
      <c r="I195" s="8">
        <f>IF(AND(D195=0,E195=0),0,IF(AND(D195=0,E195&gt;0),E195/100,((E195-D195)/D195)))</f>
        <v>0</v>
      </c>
    </row>
    <row r="196" spans="1:9" ht="15" customHeight="1">
      <c r="A196" s="4" t="s">
        <v>164</v>
      </c>
      <c r="B196" s="5"/>
      <c r="C196" s="6">
        <f>SUM(C194,C195)</f>
        <v>1500</v>
      </c>
      <c r="D196" s="18">
        <f>SUM(D194:D195)</f>
        <v>3500</v>
      </c>
      <c r="E196" s="6">
        <f>SUM(E194:E195)</f>
        <v>3500</v>
      </c>
      <c r="F196" s="6">
        <f>SUM(F194:F195)</f>
        <v>0</v>
      </c>
      <c r="G196" s="6">
        <f>SUM(G194:G195)</f>
        <v>0</v>
      </c>
      <c r="H196" s="7">
        <f>(E196-D196)</f>
        <v>0</v>
      </c>
      <c r="I196" s="8">
        <f>IF(AND(D196=0,E196=0),0,IF(AND(D196=0,E196&gt;0),E196/100,((E196-D196)/D196)))</f>
        <v>0</v>
      </c>
    </row>
    <row r="197" spans="3:9" ht="15" customHeight="1">
      <c r="C197" s="6"/>
      <c r="E197" s="6"/>
      <c r="F197" s="6"/>
      <c r="G197" s="6"/>
      <c r="H197" s="7"/>
      <c r="I197" s="8"/>
    </row>
    <row r="198" spans="1:9" s="30" customFormat="1" ht="15" customHeight="1">
      <c r="A198" s="13" t="s">
        <v>46</v>
      </c>
      <c r="B198" s="23"/>
      <c r="C198" s="26">
        <f>SUM(C168,C174,C178,C183,C187,C192,C196)</f>
        <v>14995</v>
      </c>
      <c r="D198" s="27">
        <f>SUM(D168,D174,D178,D183,D187,D192,D196)</f>
        <v>33900</v>
      </c>
      <c r="E198" s="26">
        <f>SUM(E168,E174,E178,E183,E187,E192,E196)</f>
        <v>33900</v>
      </c>
      <c r="F198" s="26">
        <f>SUM(F168,F174,F178,F183,F187,F192,F196)</f>
        <v>0</v>
      </c>
      <c r="G198" s="26">
        <f>SUM(G168,G174,G178,G183,G187,G192,G196)</f>
        <v>0</v>
      </c>
      <c r="H198" s="28">
        <f>(E198-D198)</f>
        <v>0</v>
      </c>
      <c r="I198" s="29">
        <f>IF(AND(D198=0,E198=0),0,IF(AND(D198=0,E198&gt;0),E198/100,((E198-D198)/D198)))</f>
        <v>0</v>
      </c>
    </row>
    <row r="199" spans="3:9" ht="15" customHeight="1">
      <c r="C199" s="20"/>
      <c r="E199" s="6"/>
      <c r="F199" s="6"/>
      <c r="G199" s="6"/>
      <c r="H199" s="7"/>
      <c r="I199" s="8"/>
    </row>
    <row r="200" spans="3:9" ht="15" customHeight="1">
      <c r="C200" s="6"/>
      <c r="E200" s="6"/>
      <c r="F200" s="6"/>
      <c r="G200" s="6"/>
      <c r="H200" s="7"/>
      <c r="I200" s="8"/>
    </row>
    <row r="201" spans="1:9" ht="15" customHeight="1">
      <c r="A201" s="25" t="s">
        <v>47</v>
      </c>
      <c r="B201" s="5"/>
      <c r="C201" s="6"/>
      <c r="E201" s="6"/>
      <c r="F201" s="6"/>
      <c r="G201" s="6"/>
      <c r="H201" s="7"/>
      <c r="I201" s="8"/>
    </row>
    <row r="202" spans="1:9" ht="15" customHeight="1">
      <c r="A202" s="4"/>
      <c r="B202" s="5"/>
      <c r="C202" s="6"/>
      <c r="E202" s="6"/>
      <c r="F202" s="6"/>
      <c r="G202" s="6"/>
      <c r="H202" s="7"/>
      <c r="I202" s="8"/>
    </row>
    <row r="203" spans="1:9" ht="15" customHeight="1">
      <c r="A203" s="13" t="s">
        <v>258</v>
      </c>
      <c r="B203" s="5"/>
      <c r="C203" s="6"/>
      <c r="E203" s="6"/>
      <c r="F203" s="6"/>
      <c r="G203" s="6"/>
      <c r="H203" s="7"/>
      <c r="I203" s="8"/>
    </row>
    <row r="204" spans="1:9" ht="15" customHeight="1">
      <c r="A204" s="4" t="s">
        <v>168</v>
      </c>
      <c r="B204" s="5" t="s">
        <v>129</v>
      </c>
      <c r="C204" s="6">
        <v>2608</v>
      </c>
      <c r="D204" s="6">
        <v>3780</v>
      </c>
      <c r="E204" s="6">
        <v>3850</v>
      </c>
      <c r="F204" s="6"/>
      <c r="G204" s="6" t="s">
        <v>365</v>
      </c>
      <c r="H204" s="7">
        <f>(E204-D204)</f>
        <v>70</v>
      </c>
      <c r="I204" s="8">
        <f>IF(AND(D204=0,E204=0),0,IF(AND(D204=0,E204&gt;0),E204/100,((E204-D204)/D204)))</f>
        <v>0.018518518518518517</v>
      </c>
    </row>
    <row r="205" spans="1:9" ht="15" customHeight="1">
      <c r="A205" s="4" t="s">
        <v>166</v>
      </c>
      <c r="B205" s="5" t="s">
        <v>130</v>
      </c>
      <c r="C205" s="6">
        <v>0</v>
      </c>
      <c r="D205" s="6">
        <v>0</v>
      </c>
      <c r="E205" s="6">
        <v>0</v>
      </c>
      <c r="F205" s="6"/>
      <c r="G205" s="6" t="s">
        <v>365</v>
      </c>
      <c r="H205" s="7">
        <f>(E205-D205)</f>
        <v>0</v>
      </c>
      <c r="I205" s="8">
        <f>IF(AND(D205=0,E205=0),0,IF(AND(D205=0,E205&gt;0),E205/100,((E205-D205)/D205)))</f>
        <v>0</v>
      </c>
    </row>
    <row r="206" spans="1:9" ht="15" customHeight="1">
      <c r="A206" s="4" t="s">
        <v>167</v>
      </c>
      <c r="B206" s="5" t="s">
        <v>131</v>
      </c>
      <c r="C206" s="6">
        <v>813</v>
      </c>
      <c r="D206" s="6">
        <v>1200</v>
      </c>
      <c r="E206" s="6">
        <v>1200</v>
      </c>
      <c r="F206" s="6"/>
      <c r="G206" s="6" t="s">
        <v>365</v>
      </c>
      <c r="H206" s="7">
        <v>0</v>
      </c>
      <c r="I206" s="8">
        <f>IF(AND(D206=0,E206=0),0,IF(AND(D206=0,E206&gt;0),E206/100,((E206-D206)/D206)))</f>
        <v>0</v>
      </c>
    </row>
    <row r="207" spans="1:9" ht="15" customHeight="1">
      <c r="A207" s="4" t="s">
        <v>164</v>
      </c>
      <c r="B207" s="5"/>
      <c r="C207" s="6">
        <f>SUM(C203:C206)</f>
        <v>3421</v>
      </c>
      <c r="D207" s="18">
        <f>SUM(D203:D206)</f>
        <v>4980</v>
      </c>
      <c r="E207" s="6">
        <f>SUM(E203:E206)</f>
        <v>5050</v>
      </c>
      <c r="F207" s="6">
        <f>SUM(F203:F206)</f>
        <v>0</v>
      </c>
      <c r="G207" s="6">
        <f>SUM(G203:G206)</f>
        <v>0</v>
      </c>
      <c r="H207" s="7">
        <f>(E207-D207)</f>
        <v>70</v>
      </c>
      <c r="I207" s="8">
        <f>IF(AND(D207=0,E207=0),0,IF(AND(D207=0,E207&gt;0),E207/100,((E207-D207)/D207)))</f>
        <v>0.014056224899598393</v>
      </c>
    </row>
    <row r="208" spans="3:9" ht="15" customHeight="1">
      <c r="C208" s="6"/>
      <c r="E208" s="6"/>
      <c r="F208" s="6"/>
      <c r="G208" s="6"/>
      <c r="H208" s="7"/>
      <c r="I208" s="8"/>
    </row>
    <row r="209" spans="1:9" ht="15" customHeight="1">
      <c r="A209" s="13" t="s">
        <v>48</v>
      </c>
      <c r="B209" s="5"/>
      <c r="C209" s="6"/>
      <c r="E209" s="6"/>
      <c r="F209" s="6"/>
      <c r="G209" s="6"/>
      <c r="H209" s="7"/>
      <c r="I209" s="8"/>
    </row>
    <row r="210" spans="1:9" ht="15" customHeight="1">
      <c r="A210" s="4" t="s">
        <v>168</v>
      </c>
      <c r="B210" s="5" t="s">
        <v>132</v>
      </c>
      <c r="C210" s="6">
        <v>0</v>
      </c>
      <c r="D210" s="6">
        <v>0</v>
      </c>
      <c r="E210" s="6">
        <v>0</v>
      </c>
      <c r="F210" s="6">
        <v>0</v>
      </c>
      <c r="G210" s="6" t="s">
        <v>365</v>
      </c>
      <c r="H210" s="7">
        <f>(E210-D210)</f>
        <v>0</v>
      </c>
      <c r="I210" s="8">
        <f>IF(AND(D210=0,E210=0),0,IF(AND(D210=0,E210&gt;0),E210/100,((E210-D210)/D210)))</f>
        <v>0</v>
      </c>
    </row>
    <row r="211" spans="1:9" ht="15" customHeight="1">
      <c r="A211" s="4" t="s">
        <v>166</v>
      </c>
      <c r="B211" s="5" t="s">
        <v>259</v>
      </c>
      <c r="C211" s="6">
        <v>0</v>
      </c>
      <c r="D211" s="6">
        <v>0</v>
      </c>
      <c r="E211" s="6">
        <v>0</v>
      </c>
      <c r="F211" s="6">
        <v>0</v>
      </c>
      <c r="G211" s="6" t="s">
        <v>365</v>
      </c>
      <c r="H211" s="7">
        <f>E211-D211</f>
        <v>0</v>
      </c>
      <c r="I211" s="8">
        <f>IF(AND(D211=0,E211=0),0,IF(AND(D211=0,E211&gt;0),E211/100,((E211-D211)/D211)))</f>
        <v>0</v>
      </c>
    </row>
    <row r="212" spans="1:9" ht="15" customHeight="1">
      <c r="A212" s="4" t="s">
        <v>167</v>
      </c>
      <c r="B212" s="5" t="s">
        <v>133</v>
      </c>
      <c r="C212" s="6">
        <v>0</v>
      </c>
      <c r="D212" s="6">
        <v>1000</v>
      </c>
      <c r="E212" s="6">
        <v>1000</v>
      </c>
      <c r="F212" s="6"/>
      <c r="G212" s="6" t="s">
        <v>365</v>
      </c>
      <c r="H212" s="7">
        <f>(E212-D212)</f>
        <v>0</v>
      </c>
      <c r="I212" s="8">
        <f>IF(AND(D212=0,E212=0),0,IF(AND(D212=0,E212&gt;0),E212/100,((E212-D212)/D212)))</f>
        <v>0</v>
      </c>
    </row>
    <row r="213" spans="1:9" ht="15" customHeight="1">
      <c r="A213" s="4" t="s">
        <v>164</v>
      </c>
      <c r="B213" s="5"/>
      <c r="C213" s="6">
        <v>0</v>
      </c>
      <c r="D213" s="18">
        <f>SUM(D209:D212)</f>
        <v>1000</v>
      </c>
      <c r="E213" s="6">
        <f>SUM(E209:E212)</f>
        <v>1000</v>
      </c>
      <c r="F213" s="6">
        <f>SUM(F209:F212)</f>
        <v>0</v>
      </c>
      <c r="G213" s="6">
        <f>SUM(G209:G212)</f>
        <v>0</v>
      </c>
      <c r="H213" s="7">
        <f>(E213-D213)</f>
        <v>0</v>
      </c>
      <c r="I213" s="8">
        <f>IF(AND(D213=0,E213=0),0,IF(AND(D213=0,E213&gt;0),E213/100,((E213-D213)/D213)))</f>
        <v>0</v>
      </c>
    </row>
    <row r="214" spans="3:9" ht="15" customHeight="1">
      <c r="C214" s="6"/>
      <c r="E214" s="6"/>
      <c r="F214" s="6"/>
      <c r="G214" s="6"/>
      <c r="H214" s="7"/>
      <c r="I214" s="8"/>
    </row>
    <row r="215" spans="1:9" ht="15" customHeight="1">
      <c r="A215" s="13" t="s">
        <v>275</v>
      </c>
      <c r="B215" s="5"/>
      <c r="C215" s="6"/>
      <c r="E215" s="6"/>
      <c r="F215" s="6"/>
      <c r="G215" s="6"/>
      <c r="H215" s="7"/>
      <c r="I215" s="8"/>
    </row>
    <row r="216" spans="1:9" ht="15" customHeight="1">
      <c r="A216" s="4" t="s">
        <v>168</v>
      </c>
      <c r="B216" s="5" t="s">
        <v>134</v>
      </c>
      <c r="C216" s="6">
        <v>11121</v>
      </c>
      <c r="D216" s="6">
        <v>11500</v>
      </c>
      <c r="E216" s="6">
        <v>11700</v>
      </c>
      <c r="F216" s="6"/>
      <c r="G216" s="6" t="s">
        <v>365</v>
      </c>
      <c r="H216" s="7">
        <f>(E216-D216)</f>
        <v>200</v>
      </c>
      <c r="I216" s="8">
        <f>IF(AND(D216=0,E216=0),0,IF(AND(D216=0,E216&gt;0),E216/100,((E216-D216)/D216)))</f>
        <v>0.017391304347826087</v>
      </c>
    </row>
    <row r="217" spans="1:9" ht="15" customHeight="1">
      <c r="A217" s="4" t="s">
        <v>166</v>
      </c>
      <c r="B217" s="5" t="s">
        <v>135</v>
      </c>
      <c r="C217" s="6">
        <v>0</v>
      </c>
      <c r="D217" s="6">
        <v>0</v>
      </c>
      <c r="E217" s="6">
        <v>0</v>
      </c>
      <c r="F217" s="6">
        <v>0</v>
      </c>
      <c r="G217" s="6" t="s">
        <v>365</v>
      </c>
      <c r="H217" s="7">
        <f>(E217-D217)</f>
        <v>0</v>
      </c>
      <c r="I217" s="8">
        <f>IF(AND(D217=0,E217=0),0,IF(AND(D217=0,E217&gt;0),E217/100,((E217-D217)/D217)))</f>
        <v>0</v>
      </c>
    </row>
    <row r="218" spans="1:9" ht="15" customHeight="1">
      <c r="A218" s="4" t="s">
        <v>167</v>
      </c>
      <c r="B218" s="5" t="s">
        <v>136</v>
      </c>
      <c r="C218" s="6">
        <v>11994</v>
      </c>
      <c r="D218" s="6">
        <v>14000</v>
      </c>
      <c r="E218" s="6">
        <v>15000</v>
      </c>
      <c r="F218" s="6"/>
      <c r="G218" s="6" t="s">
        <v>365</v>
      </c>
      <c r="H218" s="7">
        <f>(E218-D218)</f>
        <v>1000</v>
      </c>
      <c r="I218" s="8">
        <f>IF(AND(D218=0,E218=0),0,IF(AND(D218=0,E218&gt;0),E218/100,((E218-D218)/D218)))</f>
        <v>0.07142857142857142</v>
      </c>
    </row>
    <row r="219" spans="1:9" ht="15" customHeight="1">
      <c r="A219" s="4" t="s">
        <v>164</v>
      </c>
      <c r="B219" s="5"/>
      <c r="C219" s="6">
        <f>SUM(C215:C218)</f>
        <v>23115</v>
      </c>
      <c r="D219" s="18">
        <f>SUM(D215:D218)</f>
        <v>25500</v>
      </c>
      <c r="E219" s="6">
        <f>SUM(E215:E218)</f>
        <v>26700</v>
      </c>
      <c r="F219" s="6">
        <f>SUM(F215:F218)</f>
        <v>0</v>
      </c>
      <c r="G219" s="6">
        <f>SUM(G215:G218)</f>
        <v>0</v>
      </c>
      <c r="H219" s="7">
        <f>(E219-D219)</f>
        <v>1200</v>
      </c>
      <c r="I219" s="8">
        <f>IF(AND(D219=0,E219=0),0,IF(AND(D219=0,E219&gt;0),E219/100,((E219-D219)/D219)))</f>
        <v>0.047058823529411764</v>
      </c>
    </row>
    <row r="220" spans="3:9" ht="15" customHeight="1">
      <c r="C220" s="6"/>
      <c r="E220" s="6"/>
      <c r="F220" s="6"/>
      <c r="G220" s="6"/>
      <c r="H220" s="7"/>
      <c r="I220" s="8"/>
    </row>
    <row r="221" spans="1:9" ht="15" customHeight="1">
      <c r="A221" s="13" t="s">
        <v>49</v>
      </c>
      <c r="B221" s="5"/>
      <c r="C221" s="6"/>
      <c r="E221" s="6"/>
      <c r="F221" s="6"/>
      <c r="G221" s="6"/>
      <c r="H221" s="7"/>
      <c r="I221" s="8"/>
    </row>
    <row r="222" spans="1:9" ht="15" customHeight="1">
      <c r="A222" s="4" t="s">
        <v>168</v>
      </c>
      <c r="B222" s="5" t="s">
        <v>137</v>
      </c>
      <c r="C222" s="6">
        <v>0</v>
      </c>
      <c r="D222" s="6">
        <v>0</v>
      </c>
      <c r="E222" s="6">
        <v>0</v>
      </c>
      <c r="F222" s="6"/>
      <c r="G222" s="6" t="s">
        <v>365</v>
      </c>
      <c r="H222" s="7">
        <f>(E222-D222)</f>
        <v>0</v>
      </c>
      <c r="I222" s="8">
        <f>IF(AND(D222=0,E222=0),0,IF(AND(D222=0,E222&gt;0),E222/100,((E222-D222)/D222)))</f>
        <v>0</v>
      </c>
    </row>
    <row r="223" spans="1:9" ht="15" customHeight="1">
      <c r="A223" s="4" t="s">
        <v>167</v>
      </c>
      <c r="B223" s="5" t="s">
        <v>138</v>
      </c>
      <c r="C223" s="6">
        <v>2859</v>
      </c>
      <c r="D223" s="6">
        <v>3000</v>
      </c>
      <c r="E223" s="6">
        <v>3000</v>
      </c>
      <c r="F223" s="6"/>
      <c r="G223" s="6" t="s">
        <v>365</v>
      </c>
      <c r="H223" s="7">
        <f>(E223-D223)</f>
        <v>0</v>
      </c>
      <c r="I223" s="8">
        <f>IF(AND(D223=0,E223=0),0,IF(AND(D223=0,E223&gt;0),E223/100,((E223-D223)/D223)))</f>
        <v>0</v>
      </c>
    </row>
    <row r="224" spans="1:9" ht="15" customHeight="1">
      <c r="A224" s="4" t="s">
        <v>164</v>
      </c>
      <c r="B224" s="5"/>
      <c r="C224" s="6">
        <f>SUM(C221:C223)</f>
        <v>2859</v>
      </c>
      <c r="D224" s="18">
        <f>SUM(D221:D223)</f>
        <v>3000</v>
      </c>
      <c r="E224" s="6">
        <f>SUM(E221:E223)</f>
        <v>3000</v>
      </c>
      <c r="F224" s="6">
        <f>SUM(F221:F223)</f>
        <v>0</v>
      </c>
      <c r="G224" s="6">
        <f>SUM(G221:G223)</f>
        <v>0</v>
      </c>
      <c r="H224" s="7">
        <f>(E224-D224)</f>
        <v>0</v>
      </c>
      <c r="I224" s="8">
        <f>IF(AND(D224=0,E224=0),0,IF(AND(D224=0,E224&gt;0),E224/100,((E224-D224)/D224)))</f>
        <v>0</v>
      </c>
    </row>
    <row r="225" spans="3:9" ht="15" customHeight="1">
      <c r="C225" s="6"/>
      <c r="E225" s="6"/>
      <c r="F225" s="6"/>
      <c r="G225" s="6"/>
      <c r="H225" s="7"/>
      <c r="I225" s="8"/>
    </row>
    <row r="226" spans="1:9" ht="15" customHeight="1">
      <c r="A226" s="13" t="s">
        <v>50</v>
      </c>
      <c r="B226" s="5"/>
      <c r="C226" s="6"/>
      <c r="E226" s="6"/>
      <c r="F226" s="6"/>
      <c r="G226" s="6"/>
      <c r="H226" s="7"/>
      <c r="I226" s="8"/>
    </row>
    <row r="227" spans="1:9" ht="15" customHeight="1">
      <c r="A227" s="4" t="s">
        <v>168</v>
      </c>
      <c r="B227" s="5" t="s">
        <v>260</v>
      </c>
      <c r="C227" s="6">
        <v>5096</v>
      </c>
      <c r="D227" s="6">
        <v>5800</v>
      </c>
      <c r="E227" s="6">
        <v>5800</v>
      </c>
      <c r="F227" s="6"/>
      <c r="G227" s="6" t="s">
        <v>365</v>
      </c>
      <c r="H227" s="7">
        <f>(E227-D227)</f>
        <v>0</v>
      </c>
      <c r="I227" s="8">
        <f>IF(AND(D227=0,E227=0),0,IF(AND(D227=0,E227&gt;0),E227/100,((E227-D227)/D227)))</f>
        <v>0</v>
      </c>
    </row>
    <row r="228" spans="1:9" ht="15" customHeight="1">
      <c r="A228" s="4" t="s">
        <v>167</v>
      </c>
      <c r="B228" s="5" t="s">
        <v>139</v>
      </c>
      <c r="C228" s="6">
        <v>0</v>
      </c>
      <c r="D228" s="6">
        <v>500</v>
      </c>
      <c r="E228" s="6">
        <v>500</v>
      </c>
      <c r="F228" s="6"/>
      <c r="G228" s="6" t="s">
        <v>365</v>
      </c>
      <c r="H228" s="7">
        <f>(E228-D228)</f>
        <v>0</v>
      </c>
      <c r="I228" s="8">
        <f>IF(AND(D228=0,E228=0),0,IF(AND(D228=0,E228&gt;0),E228/100,((E228-D228)/D228)))</f>
        <v>0</v>
      </c>
    </row>
    <row r="229" spans="1:9" ht="15" customHeight="1">
      <c r="A229" s="4" t="s">
        <v>164</v>
      </c>
      <c r="B229" s="5"/>
      <c r="C229" s="6">
        <f>SUM(C226:C228)</f>
        <v>5096</v>
      </c>
      <c r="D229" s="18">
        <f>SUM(D226:D228)</f>
        <v>6300</v>
      </c>
      <c r="E229" s="6">
        <f>SUM(E226:E228)</f>
        <v>6300</v>
      </c>
      <c r="F229" s="6">
        <f>SUM(F226:F228)</f>
        <v>0</v>
      </c>
      <c r="G229" s="6">
        <f>SUM(G226:G228)</f>
        <v>0</v>
      </c>
      <c r="H229" s="7">
        <f>(E229-D229)</f>
        <v>0</v>
      </c>
      <c r="I229" s="8">
        <f>IF(AND(D229=0,E229=0),0,IF(AND(D229=0,E229&gt;0),E229/100,((E229-D229)/D229)))</f>
        <v>0</v>
      </c>
    </row>
    <row r="230" spans="8:9" ht="15" customHeight="1">
      <c r="H230" s="7"/>
      <c r="I230" s="8"/>
    </row>
    <row r="231" spans="1:9" ht="15" customHeight="1">
      <c r="A231" s="13" t="s">
        <v>51</v>
      </c>
      <c r="B231" s="5"/>
      <c r="C231" s="6"/>
      <c r="E231" s="6"/>
      <c r="F231" s="6"/>
      <c r="G231" s="6"/>
      <c r="H231" s="7"/>
      <c r="I231" s="8"/>
    </row>
    <row r="232" spans="1:9" s="30" customFormat="1" ht="15" customHeight="1">
      <c r="A232" s="13" t="s">
        <v>52</v>
      </c>
      <c r="B232" s="23"/>
      <c r="C232" s="26">
        <f>SUM(C207,C213,C219,C224,C229)</f>
        <v>34491</v>
      </c>
      <c r="D232" s="27">
        <f>SUM(D207,D213,D219,D224,D229)</f>
        <v>40780</v>
      </c>
      <c r="E232" s="26">
        <f>SUM(E207,E213,E219,E224,E229)</f>
        <v>42050</v>
      </c>
      <c r="F232" s="26">
        <f>SUM(F207,F213,F219,F224,F229)</f>
        <v>0</v>
      </c>
      <c r="G232" s="26">
        <f>SUM(G207,G213,G219,G224,G229)</f>
        <v>0</v>
      </c>
      <c r="H232" s="28">
        <f>(E232-D232)</f>
        <v>1270</v>
      </c>
      <c r="I232" s="29">
        <f>IF(AND(D232=0,E232=0),0,IF(AND(D232=0,E232&gt;0),E232/100,((E232-D232)/D232)))</f>
        <v>0.03114271701814615</v>
      </c>
    </row>
    <row r="233" spans="3:9" ht="15" customHeight="1">
      <c r="C233" s="20"/>
      <c r="E233" s="6"/>
      <c r="F233" s="6"/>
      <c r="G233" s="6"/>
      <c r="H233" s="7"/>
      <c r="I233" s="8"/>
    </row>
    <row r="234" spans="3:9" ht="15" customHeight="1">
      <c r="C234" s="6"/>
      <c r="E234" s="6"/>
      <c r="F234" s="6"/>
      <c r="G234" s="6"/>
      <c r="H234" s="7"/>
      <c r="I234" s="8"/>
    </row>
    <row r="235" spans="1:9" ht="15" customHeight="1">
      <c r="A235" s="25" t="s">
        <v>53</v>
      </c>
      <c r="B235" s="5"/>
      <c r="C235" s="6"/>
      <c r="E235" s="6"/>
      <c r="F235" s="6"/>
      <c r="G235" s="6"/>
      <c r="H235" s="7"/>
      <c r="I235" s="8"/>
    </row>
    <row r="236" spans="1:9" ht="15" customHeight="1">
      <c r="A236" s="4"/>
      <c r="B236" s="5"/>
      <c r="C236" s="6"/>
      <c r="E236" s="6"/>
      <c r="F236" s="6"/>
      <c r="G236" s="6"/>
      <c r="H236" s="7"/>
      <c r="I236" s="8"/>
    </row>
    <row r="237" spans="1:9" ht="15" customHeight="1">
      <c r="A237" s="13" t="s">
        <v>64</v>
      </c>
      <c r="B237" s="5"/>
      <c r="C237" s="6"/>
      <c r="E237" s="6"/>
      <c r="F237" s="6"/>
      <c r="G237" s="6"/>
      <c r="H237" s="7"/>
      <c r="I237" s="8"/>
    </row>
    <row r="238" spans="1:9" ht="15" customHeight="1">
      <c r="A238" s="4" t="s">
        <v>175</v>
      </c>
      <c r="B238" s="5" t="s">
        <v>140</v>
      </c>
      <c r="C238" s="6">
        <v>14847</v>
      </c>
      <c r="D238" s="6">
        <v>24000</v>
      </c>
      <c r="E238" s="6">
        <v>20000</v>
      </c>
      <c r="F238" s="6"/>
      <c r="G238" s="6" t="s">
        <v>365</v>
      </c>
      <c r="H238" s="7">
        <f aca="true" t="shared" si="4" ref="H238:H243">(E238-D238)</f>
        <v>-4000</v>
      </c>
      <c r="I238" s="8">
        <f>IF(AND(D238=0,E238=0),0,IF(AND(D238=0,E238&gt;0),E238/100,((E238-D238)/D238)))</f>
        <v>-0.16666666666666666</v>
      </c>
    </row>
    <row r="239" spans="1:9" ht="15" customHeight="1">
      <c r="A239" s="4" t="s">
        <v>176</v>
      </c>
      <c r="B239" s="5" t="s">
        <v>141</v>
      </c>
      <c r="C239" s="6">
        <v>15115</v>
      </c>
      <c r="D239" s="18">
        <v>16000</v>
      </c>
      <c r="E239" s="18">
        <v>17000</v>
      </c>
      <c r="F239" s="18"/>
      <c r="G239" s="18" t="s">
        <v>365</v>
      </c>
      <c r="H239" s="7">
        <v>0</v>
      </c>
      <c r="I239" s="8">
        <v>0</v>
      </c>
    </row>
    <row r="240" spans="1:9" ht="15" customHeight="1">
      <c r="A240" s="4" t="s">
        <v>177</v>
      </c>
      <c r="B240" s="5" t="s">
        <v>142</v>
      </c>
      <c r="C240" s="6">
        <v>664</v>
      </c>
      <c r="D240" s="6">
        <v>2000</v>
      </c>
      <c r="E240" s="6">
        <v>2000</v>
      </c>
      <c r="F240" s="6"/>
      <c r="G240" s="6" t="s">
        <v>365</v>
      </c>
      <c r="H240" s="7">
        <f t="shared" si="4"/>
        <v>0</v>
      </c>
      <c r="I240" s="8">
        <f>IF(AND(D240=0,E240=0),0,IF(AND(D240=0,E240&gt;0),E240/100,((E240-D240)/D240)))</f>
        <v>0</v>
      </c>
    </row>
    <row r="241" spans="1:9" ht="15" customHeight="1">
      <c r="A241" s="4" t="s">
        <v>178</v>
      </c>
      <c r="B241" s="5" t="s">
        <v>143</v>
      </c>
      <c r="C241" s="6">
        <v>134</v>
      </c>
      <c r="D241" s="6">
        <v>500</v>
      </c>
      <c r="E241" s="6">
        <v>500</v>
      </c>
      <c r="F241" s="6"/>
      <c r="G241" s="6" t="s">
        <v>365</v>
      </c>
      <c r="H241" s="7">
        <f t="shared" si="4"/>
        <v>0</v>
      </c>
      <c r="I241" s="8">
        <f>IF(AND(D241=0,E241=0),0,IF(AND(D241=0,E241&gt;0),E241/100,((E241-D241)/D241)))</f>
        <v>0</v>
      </c>
    </row>
    <row r="242" spans="1:9" ht="15" customHeight="1">
      <c r="A242" s="4" t="s">
        <v>179</v>
      </c>
      <c r="B242" s="5" t="s">
        <v>144</v>
      </c>
      <c r="C242" s="6">
        <v>79858</v>
      </c>
      <c r="D242" s="6">
        <v>90000</v>
      </c>
      <c r="E242" s="6">
        <v>99000</v>
      </c>
      <c r="F242" s="6"/>
      <c r="G242" s="6" t="s">
        <v>365</v>
      </c>
      <c r="H242" s="7">
        <f t="shared" si="4"/>
        <v>9000</v>
      </c>
      <c r="I242" s="8">
        <f>IF(AND(D242=0,E242=0),0,IF(AND(D242=0,E242&gt;0),E242/100,((E242-D242)/D242)))</f>
        <v>0.1</v>
      </c>
    </row>
    <row r="243" spans="1:9" ht="15" customHeight="1">
      <c r="A243" s="4" t="s">
        <v>164</v>
      </c>
      <c r="B243" s="5"/>
      <c r="C243" s="6">
        <f>SUM(C238:C242)</f>
        <v>110618</v>
      </c>
      <c r="D243" s="18">
        <f>SUM(D237:D242)</f>
        <v>132500</v>
      </c>
      <c r="E243" s="6">
        <f>SUM(E237:E242)</f>
        <v>138500</v>
      </c>
      <c r="F243" s="6">
        <f>SUM(F237:F242)</f>
        <v>0</v>
      </c>
      <c r="G243" s="6">
        <f>SUM(G237:G242)</f>
        <v>0</v>
      </c>
      <c r="H243" s="7">
        <f t="shared" si="4"/>
        <v>6000</v>
      </c>
      <c r="I243" s="8">
        <f>IF(AND(D243=0,E243=0),0,IF(AND(D243=0,E243&gt;0),E243/100,((E243-D243)/D243)))</f>
        <v>0.045283018867924525</v>
      </c>
    </row>
    <row r="244" spans="1:9" ht="15" customHeight="1">
      <c r="A244" s="4"/>
      <c r="B244" s="5"/>
      <c r="C244" s="6"/>
      <c r="D244" s="18"/>
      <c r="E244" s="6"/>
      <c r="F244" s="6"/>
      <c r="G244" s="6"/>
      <c r="H244" s="7"/>
      <c r="I244" s="8"/>
    </row>
    <row r="245" spans="1:9" ht="15" customHeight="1">
      <c r="A245" s="13" t="s">
        <v>304</v>
      </c>
      <c r="B245" s="5"/>
      <c r="C245" s="6"/>
      <c r="D245" s="18"/>
      <c r="E245" s="6"/>
      <c r="F245" s="6"/>
      <c r="G245" s="6"/>
      <c r="H245" s="7"/>
      <c r="I245" s="8"/>
    </row>
    <row r="246" spans="1:9" ht="15" customHeight="1">
      <c r="A246" s="4" t="s">
        <v>305</v>
      </c>
      <c r="B246" s="5" t="s">
        <v>306</v>
      </c>
      <c r="C246" s="6">
        <v>0</v>
      </c>
      <c r="D246" s="18">
        <v>0</v>
      </c>
      <c r="E246" s="6">
        <v>0</v>
      </c>
      <c r="F246" s="6">
        <v>0</v>
      </c>
      <c r="G246" s="6" t="s">
        <v>365</v>
      </c>
      <c r="H246" s="7">
        <f>E246-D246</f>
        <v>0</v>
      </c>
      <c r="I246" s="8"/>
    </row>
    <row r="247" spans="1:9" ht="15" customHeight="1">
      <c r="A247" s="4" t="s">
        <v>308</v>
      </c>
      <c r="B247" s="5" t="s">
        <v>307</v>
      </c>
      <c r="C247" s="6">
        <v>0</v>
      </c>
      <c r="D247" s="18">
        <v>0</v>
      </c>
      <c r="E247" s="6">
        <v>0</v>
      </c>
      <c r="F247" s="6">
        <v>0</v>
      </c>
      <c r="G247" s="6" t="s">
        <v>365</v>
      </c>
      <c r="H247" s="7">
        <f>E247-D247</f>
        <v>0</v>
      </c>
      <c r="I247" s="8"/>
    </row>
    <row r="248" spans="1:9" ht="15" customHeight="1">
      <c r="A248" s="4" t="s">
        <v>164</v>
      </c>
      <c r="B248" s="5"/>
      <c r="C248" s="6">
        <f>SUM(C246:C247)</f>
        <v>0</v>
      </c>
      <c r="D248" s="18">
        <f>SUM(D246:D247)</f>
        <v>0</v>
      </c>
      <c r="E248" s="6">
        <f>SUM(E246:E247)</f>
        <v>0</v>
      </c>
      <c r="F248" s="6">
        <f>SUM(F246:F247)</f>
        <v>0</v>
      </c>
      <c r="G248" s="6">
        <f>SUM(G246:G247)</f>
        <v>0</v>
      </c>
      <c r="H248" s="7">
        <f>E248-D248</f>
        <v>0</v>
      </c>
      <c r="I248" s="8">
        <f>IF(AND(D248=0,E248=0),0,IF(AND(D248=0,E248&gt;0),E248/100,((E248-D248)/D248)))</f>
        <v>0</v>
      </c>
    </row>
    <row r="249" spans="1:9" ht="15" customHeight="1">
      <c r="A249" s="4"/>
      <c r="B249" s="5"/>
      <c r="C249" s="6"/>
      <c r="D249" s="18"/>
      <c r="E249" s="6"/>
      <c r="F249" s="6"/>
      <c r="G249" s="6"/>
      <c r="H249" s="7"/>
      <c r="I249" s="8"/>
    </row>
    <row r="250" spans="8:9" ht="15" customHeight="1">
      <c r="H250" s="7"/>
      <c r="I250" s="8"/>
    </row>
    <row r="251" spans="1:9" ht="15" customHeight="1">
      <c r="A251" s="13" t="s">
        <v>54</v>
      </c>
      <c r="B251" s="5"/>
      <c r="H251" s="7"/>
      <c r="I251" s="8"/>
    </row>
    <row r="252" spans="1:9" ht="15" customHeight="1">
      <c r="A252" s="4" t="s">
        <v>261</v>
      </c>
      <c r="B252" s="5" t="s">
        <v>145</v>
      </c>
      <c r="C252" s="6">
        <v>0</v>
      </c>
      <c r="D252" s="6">
        <v>0</v>
      </c>
      <c r="E252" s="6">
        <v>0</v>
      </c>
      <c r="F252" s="6">
        <v>0</v>
      </c>
      <c r="G252" s="6" t="s">
        <v>365</v>
      </c>
      <c r="H252" s="7">
        <f>(E252-D252)</f>
        <v>0</v>
      </c>
      <c r="I252" s="8">
        <f>IF(AND(D252=0,E252=0),0,IF(AND(D252=0,E252&gt;0),E252/100,((E252-D252)/D252)))</f>
        <v>0</v>
      </c>
    </row>
    <row r="253" spans="1:9" ht="15" customHeight="1">
      <c r="A253" s="4" t="s">
        <v>262</v>
      </c>
      <c r="B253" s="5" t="s">
        <v>263</v>
      </c>
      <c r="C253" s="18">
        <v>0</v>
      </c>
      <c r="D253" s="18">
        <v>0</v>
      </c>
      <c r="E253" s="18">
        <v>0</v>
      </c>
      <c r="F253" s="18">
        <v>0</v>
      </c>
      <c r="G253" s="18" t="s">
        <v>365</v>
      </c>
      <c r="H253" s="7">
        <f>(E253-D253)</f>
        <v>0</v>
      </c>
      <c r="I253" s="8">
        <f>IF(AND(D253=0,E253=0),0,IF(AND(D253=0,E253&gt;0),E253/100,((E253-D253)/D253)))</f>
        <v>0</v>
      </c>
    </row>
    <row r="254" spans="1:9" ht="15" customHeight="1">
      <c r="A254" s="4" t="s">
        <v>164</v>
      </c>
      <c r="B254" s="5"/>
      <c r="C254" s="18">
        <f>SUM(C251:C253)</f>
        <v>0</v>
      </c>
      <c r="D254" s="18">
        <f>SUM(D251:D253)</f>
        <v>0</v>
      </c>
      <c r="E254" s="18">
        <f>SUM(E251:E253)</f>
        <v>0</v>
      </c>
      <c r="F254" s="18">
        <f>SUM(F251:F253)</f>
        <v>0</v>
      </c>
      <c r="G254" s="18">
        <f>SUM(G251:G253)</f>
        <v>0</v>
      </c>
      <c r="H254" s="7">
        <f>(E254-D254)</f>
        <v>0</v>
      </c>
      <c r="I254" s="8">
        <f>IF(AND(D254=0,E254=0),0,IF(AND(D254=0,E254&gt;0),E254/100,((E254-D254)/D254)))</f>
        <v>0</v>
      </c>
    </row>
    <row r="255" spans="8:9" ht="15" customHeight="1">
      <c r="H255" s="7"/>
      <c r="I255" s="8"/>
    </row>
    <row r="256" spans="1:9" s="30" customFormat="1" ht="15" customHeight="1">
      <c r="A256" s="13" t="s">
        <v>55</v>
      </c>
      <c r="B256" s="23"/>
      <c r="C256" s="27">
        <f>SUM(C243,C248,C254)</f>
        <v>110618</v>
      </c>
      <c r="D256" s="27">
        <f>SUM(D243,D248,D254)</f>
        <v>132500</v>
      </c>
      <c r="E256" s="27">
        <f>SUM(E243,E248,E254)</f>
        <v>138500</v>
      </c>
      <c r="F256" s="27">
        <f>SUM(F243,F248,F254)</f>
        <v>0</v>
      </c>
      <c r="G256" s="27">
        <f>SUM(G243,G248)</f>
        <v>0</v>
      </c>
      <c r="H256" s="28">
        <f>(E256-D256)</f>
        <v>6000</v>
      </c>
      <c r="I256" s="29">
        <f>IF(AND(D256=0,E256=0),0,IF(AND(D256=0,E256&gt;0),E256/100,((E256-D256)/D256)))</f>
        <v>0.045283018867924525</v>
      </c>
    </row>
    <row r="257" spans="8:9" ht="15" customHeight="1">
      <c r="H257" s="7"/>
      <c r="I257" s="8"/>
    </row>
    <row r="258" spans="3:9" ht="15" customHeight="1">
      <c r="C258" s="20"/>
      <c r="E258" s="6"/>
      <c r="F258" s="6"/>
      <c r="G258" s="6"/>
      <c r="H258" s="7"/>
      <c r="I258" s="8"/>
    </row>
    <row r="259" spans="8:9" ht="15" customHeight="1">
      <c r="H259" s="7"/>
      <c r="I259" s="8"/>
    </row>
    <row r="260" spans="1:9" s="30" customFormat="1" ht="15" customHeight="1">
      <c r="A260" s="13" t="s">
        <v>56</v>
      </c>
      <c r="B260" s="23"/>
      <c r="C260" s="26">
        <f>SUM(C92,C104,C124,C144,C159,C198,C232,C256)</f>
        <v>477223.93</v>
      </c>
      <c r="D260" s="27">
        <f>SUM(D92,D104,D124,D144,D159,D198,D232,D256)</f>
        <v>624213.99</v>
      </c>
      <c r="E260" s="26">
        <f>SUM(E92,E104,E124,E144,E159,E198,E232,E256)</f>
        <v>649139</v>
      </c>
      <c r="F260" s="26">
        <f>SUM(F92,F104,F124,F144,F159,F198,F232,F256)</f>
        <v>0</v>
      </c>
      <c r="G260" s="26">
        <f>SUM(G92,G104,G124,G144,G159,G198,G232,G256)</f>
        <v>0</v>
      </c>
      <c r="H260" s="28">
        <f>(E260-D260)</f>
        <v>24925.01000000001</v>
      </c>
      <c r="I260" s="29">
        <f>IF(AND(D260=0,E260=0),0,IF(AND(D260=0,E260&gt;0),E260/100,((E260-D260)/D260)))</f>
        <v>0.039930232899778505</v>
      </c>
    </row>
    <row r="261" spans="3:9" ht="15" customHeight="1">
      <c r="C261" s="20"/>
      <c r="E261" s="6"/>
      <c r="F261" s="6"/>
      <c r="G261" s="6"/>
      <c r="H261" s="7"/>
      <c r="I261" s="8"/>
    </row>
    <row r="262" spans="3:9" ht="15" customHeight="1">
      <c r="C262" s="6"/>
      <c r="E262" s="6"/>
      <c r="F262" s="6"/>
      <c r="G262" s="6"/>
      <c r="H262" s="7"/>
      <c r="I262" s="8"/>
    </row>
    <row r="263" spans="3:9" ht="15" customHeight="1" thickBot="1">
      <c r="C263" s="60" t="s">
        <v>146</v>
      </c>
      <c r="D263" s="60"/>
      <c r="E263" s="60"/>
      <c r="F263" s="60"/>
      <c r="G263" s="60"/>
      <c r="H263" s="7"/>
      <c r="I263" s="8"/>
    </row>
    <row r="264" spans="3:9" ht="15" customHeight="1" hidden="1" thickTop="1">
      <c r="C264" s="31"/>
      <c r="D264" s="31"/>
      <c r="E264" s="31"/>
      <c r="F264" s="31"/>
      <c r="G264" s="31"/>
      <c r="H264" s="7"/>
      <c r="I264" s="8"/>
    </row>
    <row r="265" spans="1:9" ht="15" customHeight="1" thickTop="1">
      <c r="A265" s="25" t="s">
        <v>202</v>
      </c>
      <c r="B265" s="5"/>
      <c r="C265" s="6"/>
      <c r="E265" s="6"/>
      <c r="F265" s="6"/>
      <c r="G265" s="6"/>
      <c r="H265" s="7"/>
      <c r="I265" s="8"/>
    </row>
    <row r="266" spans="1:9" ht="15" customHeight="1">
      <c r="A266" s="4"/>
      <c r="B266" s="5"/>
      <c r="C266" s="6"/>
      <c r="E266" s="6"/>
      <c r="F266" s="6"/>
      <c r="G266" s="6"/>
      <c r="H266" s="7"/>
      <c r="I266" s="8"/>
    </row>
    <row r="267" spans="1:9" ht="15" customHeight="1">
      <c r="A267" s="13" t="s">
        <v>58</v>
      </c>
      <c r="B267" s="5"/>
      <c r="C267" s="6"/>
      <c r="E267" s="6"/>
      <c r="F267" s="6"/>
      <c r="G267" s="6"/>
      <c r="H267" s="7"/>
      <c r="I267" s="8"/>
    </row>
    <row r="268" spans="1:9" ht="15" customHeight="1">
      <c r="A268" s="4" t="s">
        <v>356</v>
      </c>
      <c r="B268" s="5" t="s">
        <v>147</v>
      </c>
      <c r="C268" s="6">
        <v>3029</v>
      </c>
      <c r="D268" s="6">
        <v>0</v>
      </c>
      <c r="E268" s="6">
        <v>1000</v>
      </c>
      <c r="F268" s="6">
        <v>0</v>
      </c>
      <c r="G268" s="6" t="s">
        <v>365</v>
      </c>
      <c r="H268" s="7">
        <f>(E268-D268)</f>
        <v>1000</v>
      </c>
      <c r="I268" s="8">
        <f>IF(AND(D268=0,E268=0),0,IF(AND(D268=0,E268&gt;0),E268/100,((E268-D268)/D268)))</f>
        <v>10</v>
      </c>
    </row>
    <row r="269" spans="1:9" ht="15" customHeight="1">
      <c r="A269" s="4" t="s">
        <v>309</v>
      </c>
      <c r="B269" s="5" t="s">
        <v>312</v>
      </c>
      <c r="C269" s="6">
        <v>21998</v>
      </c>
      <c r="D269" s="6">
        <v>20000</v>
      </c>
      <c r="E269" s="6">
        <v>21000</v>
      </c>
      <c r="F269" s="6"/>
      <c r="G269" s="6" t="s">
        <v>365</v>
      </c>
      <c r="H269" s="7"/>
      <c r="I269" s="8">
        <f>IF(AND(D269=0,E269=0),0,IF(AND(D269=0,E269&gt;0),E269/100,((E269-D269)/D269)))</f>
        <v>0.05</v>
      </c>
    </row>
    <row r="270" spans="1:9" ht="15" customHeight="1">
      <c r="A270" s="4" t="s">
        <v>180</v>
      </c>
      <c r="B270" s="5" t="s">
        <v>148</v>
      </c>
      <c r="C270" s="6">
        <v>1087</v>
      </c>
      <c r="D270" s="6">
        <v>500</v>
      </c>
      <c r="E270" s="6">
        <v>500</v>
      </c>
      <c r="F270" s="6"/>
      <c r="G270" s="6" t="s">
        <v>365</v>
      </c>
      <c r="H270" s="7">
        <f>(E270-D270)</f>
        <v>0</v>
      </c>
      <c r="I270" s="8">
        <f>IF(AND(D270=0,E270=0),0,IF(AND(D270=0,E270&gt;0),E270/100,((E270-D270)/D270)))</f>
        <v>0</v>
      </c>
    </row>
    <row r="271" spans="1:9" ht="15" customHeight="1">
      <c r="A271" s="4" t="s">
        <v>164</v>
      </c>
      <c r="B271" s="5"/>
      <c r="C271" s="6">
        <f>SUM(C268:C270)</f>
        <v>26114</v>
      </c>
      <c r="D271" s="18">
        <f>SUM(D268:D270)</f>
        <v>20500</v>
      </c>
      <c r="E271" s="6">
        <f>SUM(E268:E270)</f>
        <v>22500</v>
      </c>
      <c r="F271" s="6">
        <f>SUM(F268:F270)</f>
        <v>0</v>
      </c>
      <c r="G271" s="6">
        <f>SUM(G268:G270)</f>
        <v>0</v>
      </c>
      <c r="H271" s="7">
        <f>(E271-D271)</f>
        <v>2000</v>
      </c>
      <c r="I271" s="8">
        <f>IF(AND(D271=0,E271=0),0,IF(AND(D271=0,E271&gt;0),E271/100,((E271-D271)/D271)))</f>
        <v>0.0975609756097561</v>
      </c>
    </row>
    <row r="272" spans="3:9" ht="15" customHeight="1">
      <c r="C272" s="6"/>
      <c r="E272" s="6"/>
      <c r="F272" s="6"/>
      <c r="G272" s="6"/>
      <c r="H272" s="7"/>
      <c r="I272" s="8"/>
    </row>
    <row r="273" spans="1:9" ht="15" customHeight="1">
      <c r="A273" s="13" t="s">
        <v>276</v>
      </c>
      <c r="B273" s="5"/>
      <c r="C273" s="6"/>
      <c r="E273" s="6"/>
      <c r="F273" s="6"/>
      <c r="G273" s="6"/>
      <c r="H273" s="7"/>
      <c r="I273" s="8"/>
    </row>
    <row r="274" spans="1:9" ht="15" customHeight="1">
      <c r="A274" s="4" t="s">
        <v>264</v>
      </c>
      <c r="B274" s="5" t="s">
        <v>265</v>
      </c>
      <c r="C274" s="6">
        <v>0</v>
      </c>
      <c r="D274" s="6">
        <v>0</v>
      </c>
      <c r="E274" s="6">
        <v>0</v>
      </c>
      <c r="F274" s="6"/>
      <c r="G274" s="6" t="s">
        <v>365</v>
      </c>
      <c r="H274" s="7">
        <f aca="true" t="shared" si="5" ref="H274:H280">(E274-D274)</f>
        <v>0</v>
      </c>
      <c r="I274" s="8">
        <f aca="true" t="shared" si="6" ref="I274:I280">IF(AND(D274=0,E274=0),0,IF(AND(D274=0,E274&gt;0),E274/100,((E274-D274)/D274)))</f>
        <v>0</v>
      </c>
    </row>
    <row r="275" spans="1:9" ht="15" customHeight="1">
      <c r="A275" s="4" t="s">
        <v>266</v>
      </c>
      <c r="B275" s="5" t="s">
        <v>149</v>
      </c>
      <c r="C275" s="6">
        <v>139</v>
      </c>
      <c r="D275" s="6">
        <v>50</v>
      </c>
      <c r="E275" s="6">
        <v>50</v>
      </c>
      <c r="F275" s="6"/>
      <c r="G275" s="6" t="s">
        <v>365</v>
      </c>
      <c r="H275" s="7">
        <f t="shared" si="5"/>
        <v>0</v>
      </c>
      <c r="I275" s="8">
        <f t="shared" si="6"/>
        <v>0</v>
      </c>
    </row>
    <row r="276" spans="1:9" ht="15" customHeight="1">
      <c r="A276" s="4" t="s">
        <v>181</v>
      </c>
      <c r="B276" s="5" t="s">
        <v>150</v>
      </c>
      <c r="C276" s="6">
        <v>110</v>
      </c>
      <c r="D276" s="6">
        <v>50</v>
      </c>
      <c r="E276" s="6">
        <v>50</v>
      </c>
      <c r="F276" s="6"/>
      <c r="G276" s="6" t="s">
        <v>365</v>
      </c>
      <c r="H276" s="7">
        <f t="shared" si="5"/>
        <v>0</v>
      </c>
      <c r="I276" s="8">
        <f t="shared" si="6"/>
        <v>0</v>
      </c>
    </row>
    <row r="277" spans="1:9" ht="15" customHeight="1">
      <c r="A277" s="4" t="s">
        <v>182</v>
      </c>
      <c r="B277" s="5" t="s">
        <v>151</v>
      </c>
      <c r="C277" s="6">
        <v>100</v>
      </c>
      <c r="D277" s="6">
        <v>0</v>
      </c>
      <c r="E277" s="6">
        <v>0</v>
      </c>
      <c r="F277" s="6"/>
      <c r="G277" s="6" t="s">
        <v>365</v>
      </c>
      <c r="H277" s="7">
        <f t="shared" si="5"/>
        <v>0</v>
      </c>
      <c r="I277" s="8">
        <f t="shared" si="6"/>
        <v>0</v>
      </c>
    </row>
    <row r="278" spans="1:9" ht="15" customHeight="1">
      <c r="A278" s="4" t="s">
        <v>267</v>
      </c>
      <c r="B278" s="5" t="s">
        <v>152</v>
      </c>
      <c r="C278" s="6">
        <v>0</v>
      </c>
      <c r="D278" s="6">
        <v>0</v>
      </c>
      <c r="E278" s="6">
        <v>0</v>
      </c>
      <c r="F278" s="6"/>
      <c r="G278" s="6" t="s">
        <v>365</v>
      </c>
      <c r="H278" s="7">
        <f t="shared" si="5"/>
        <v>0</v>
      </c>
      <c r="I278" s="8">
        <f t="shared" si="6"/>
        <v>0</v>
      </c>
    </row>
    <row r="279" spans="1:9" ht="15" customHeight="1">
      <c r="A279" s="4" t="s">
        <v>354</v>
      </c>
      <c r="B279" s="5" t="s">
        <v>355</v>
      </c>
      <c r="C279" s="6">
        <v>0</v>
      </c>
      <c r="D279" s="6">
        <v>0</v>
      </c>
      <c r="E279" s="6">
        <v>0</v>
      </c>
      <c r="F279" s="6"/>
      <c r="G279" s="6" t="s">
        <v>365</v>
      </c>
      <c r="H279" s="7">
        <f t="shared" si="5"/>
        <v>0</v>
      </c>
      <c r="I279" s="8">
        <f t="shared" si="6"/>
        <v>0</v>
      </c>
    </row>
    <row r="280" spans="1:9" ht="15" customHeight="1">
      <c r="A280" s="4" t="s">
        <v>164</v>
      </c>
      <c r="B280" s="5"/>
      <c r="C280" s="6">
        <f>SUM(C273:C279)</f>
        <v>349</v>
      </c>
      <c r="D280" s="18">
        <f>SUM(D273:D279)</f>
        <v>100</v>
      </c>
      <c r="E280" s="6">
        <f>SUM(E273:E279)</f>
        <v>100</v>
      </c>
      <c r="F280" s="6">
        <f>SUM(F273:F279)</f>
        <v>0</v>
      </c>
      <c r="G280" s="6">
        <f>SUM(G273:G279)</f>
        <v>0</v>
      </c>
      <c r="H280" s="7">
        <f t="shared" si="5"/>
        <v>0</v>
      </c>
      <c r="I280" s="8">
        <f t="shared" si="6"/>
        <v>0</v>
      </c>
    </row>
    <row r="281" spans="3:9" ht="15" customHeight="1">
      <c r="C281" s="6"/>
      <c r="E281" s="6"/>
      <c r="F281" s="6"/>
      <c r="G281" s="6"/>
      <c r="H281" s="7"/>
      <c r="I281" s="8"/>
    </row>
    <row r="282" spans="1:9" ht="15" customHeight="1">
      <c r="A282" s="13" t="s">
        <v>59</v>
      </c>
      <c r="B282" s="5"/>
      <c r="C282" s="6"/>
      <c r="E282" s="6"/>
      <c r="F282" s="6"/>
      <c r="G282" s="6"/>
      <c r="H282" s="7"/>
      <c r="I282" s="8"/>
    </row>
    <row r="283" spans="1:9" ht="15" customHeight="1">
      <c r="A283" s="4" t="s">
        <v>184</v>
      </c>
      <c r="B283" s="5" t="s">
        <v>153</v>
      </c>
      <c r="C283" s="6">
        <v>712</v>
      </c>
      <c r="D283" s="6">
        <v>500</v>
      </c>
      <c r="E283" s="6">
        <v>500</v>
      </c>
      <c r="F283" s="6"/>
      <c r="G283" s="6" t="s">
        <v>365</v>
      </c>
      <c r="H283" s="6"/>
      <c r="I283" s="6"/>
    </row>
    <row r="284" spans="1:9" ht="15" customHeight="1">
      <c r="A284" s="4" t="s">
        <v>302</v>
      </c>
      <c r="B284" s="5" t="s">
        <v>303</v>
      </c>
      <c r="C284" s="6">
        <v>16288</v>
      </c>
      <c r="D284" s="6">
        <v>13000</v>
      </c>
      <c r="E284" s="6">
        <v>13000</v>
      </c>
      <c r="F284" s="6"/>
      <c r="G284" s="6" t="s">
        <v>365</v>
      </c>
      <c r="H284" s="6"/>
      <c r="I284" s="6"/>
    </row>
    <row r="285" spans="1:9" ht="15" customHeight="1">
      <c r="A285" s="4" t="s">
        <v>164</v>
      </c>
      <c r="B285" s="5"/>
      <c r="C285" s="6">
        <f>SUM(C283:C284)</f>
        <v>17000</v>
      </c>
      <c r="D285" s="18">
        <f>SUM(D283:D284)</f>
        <v>13500</v>
      </c>
      <c r="E285" s="6">
        <f>SUM(E283:E284)</f>
        <v>13500</v>
      </c>
      <c r="F285" s="6">
        <f>SUM(F283:F284)</f>
        <v>0</v>
      </c>
      <c r="G285" s="6">
        <f>SUM(G283:G284)</f>
        <v>0</v>
      </c>
      <c r="H285" s="7">
        <f>(E285-D285)</f>
        <v>0</v>
      </c>
      <c r="I285" s="8">
        <f>IF(AND(D285=0,E285=0),0,IF(AND(D285=0,E285&gt;0),E285/100,((E285-D285)/D285)))</f>
        <v>0</v>
      </c>
    </row>
    <row r="286" spans="3:9" ht="15" customHeight="1">
      <c r="C286" s="6"/>
      <c r="E286" s="6"/>
      <c r="F286" s="6"/>
      <c r="G286" s="6"/>
      <c r="H286" s="7"/>
      <c r="I286" s="8"/>
    </row>
    <row r="287" spans="1:9" ht="15" customHeight="1">
      <c r="A287" s="13" t="s">
        <v>60</v>
      </c>
      <c r="B287" s="5"/>
      <c r="C287" s="6"/>
      <c r="E287" s="6"/>
      <c r="F287" s="6"/>
      <c r="G287" s="6"/>
      <c r="H287" s="7"/>
      <c r="I287" s="8"/>
    </row>
    <row r="288" spans="1:9" ht="15" customHeight="1">
      <c r="A288" s="4" t="s">
        <v>183</v>
      </c>
      <c r="B288" s="5" t="s">
        <v>155</v>
      </c>
      <c r="C288" s="6">
        <v>3</v>
      </c>
      <c r="D288" s="6">
        <v>25</v>
      </c>
      <c r="E288" s="6">
        <v>25</v>
      </c>
      <c r="F288" s="6"/>
      <c r="G288" s="6" t="s">
        <v>365</v>
      </c>
      <c r="H288" s="6"/>
      <c r="I288" s="6"/>
    </row>
    <row r="289" spans="1:9" ht="15" customHeight="1">
      <c r="A289" s="4" t="s">
        <v>268</v>
      </c>
      <c r="B289" s="5" t="s">
        <v>156</v>
      </c>
      <c r="C289" s="6">
        <v>0</v>
      </c>
      <c r="D289" s="6">
        <v>0</v>
      </c>
      <c r="E289" s="6">
        <v>100</v>
      </c>
      <c r="F289" s="6"/>
      <c r="G289" s="6" t="s">
        <v>365</v>
      </c>
      <c r="H289" s="6"/>
      <c r="I289" s="6"/>
    </row>
    <row r="290" spans="1:9" ht="15" customHeight="1">
      <c r="A290" s="4" t="s">
        <v>269</v>
      </c>
      <c r="B290" s="5" t="s">
        <v>157</v>
      </c>
      <c r="C290" s="6">
        <v>1547</v>
      </c>
      <c r="D290" s="6">
        <v>500</v>
      </c>
      <c r="E290" s="6">
        <v>1000</v>
      </c>
      <c r="F290" s="6"/>
      <c r="G290" s="6" t="s">
        <v>365</v>
      </c>
      <c r="H290" s="6"/>
      <c r="I290" s="6"/>
    </row>
    <row r="291" spans="1:9" ht="15" customHeight="1">
      <c r="A291" s="4" t="s">
        <v>164</v>
      </c>
      <c r="B291" s="5"/>
      <c r="C291" s="6">
        <f>SUM(C287:C290)</f>
        <v>1550</v>
      </c>
      <c r="D291" s="18">
        <f>SUM(D287:D290)</f>
        <v>525</v>
      </c>
      <c r="E291" s="6">
        <f>SUM(E287:E290)</f>
        <v>1125</v>
      </c>
      <c r="F291" s="6">
        <f>SUM(F287:F290)</f>
        <v>0</v>
      </c>
      <c r="G291" s="6">
        <f>SUM(G287:G290)</f>
        <v>0</v>
      </c>
      <c r="H291" s="7">
        <f>(E291-D291)</f>
        <v>600</v>
      </c>
      <c r="I291" s="8">
        <f>IF(AND(D291=0,E291=0),0,IF(AND(D291=0,E291&gt;0),E291/100,((E291-D291)/D291)))</f>
        <v>1.1428571428571428</v>
      </c>
    </row>
    <row r="292" spans="3:9" ht="15" customHeight="1">
      <c r="C292" s="6"/>
      <c r="E292" s="6"/>
      <c r="F292" s="6"/>
      <c r="G292" s="6"/>
      <c r="H292" s="7"/>
      <c r="I292" s="8"/>
    </row>
    <row r="293" spans="1:9" ht="15" customHeight="1">
      <c r="A293" s="13" t="s">
        <v>61</v>
      </c>
      <c r="B293" s="5"/>
      <c r="C293" s="6"/>
      <c r="E293" s="6"/>
      <c r="F293" s="6"/>
      <c r="G293" s="6"/>
      <c r="H293" s="7"/>
      <c r="I293" s="8"/>
    </row>
    <row r="294" spans="1:9" ht="15" customHeight="1">
      <c r="A294" s="13" t="s">
        <v>315</v>
      </c>
      <c r="B294" s="5" t="s">
        <v>158</v>
      </c>
      <c r="C294" s="6">
        <v>79356</v>
      </c>
      <c r="D294" s="6">
        <v>50000</v>
      </c>
      <c r="E294" s="6">
        <v>60000</v>
      </c>
      <c r="F294" s="6"/>
      <c r="G294" s="6" t="s">
        <v>365</v>
      </c>
      <c r="H294" s="6"/>
      <c r="I294" s="6"/>
    </row>
    <row r="295" spans="1:9" ht="15" customHeight="1">
      <c r="A295" s="4" t="s">
        <v>164</v>
      </c>
      <c r="B295" s="5"/>
      <c r="C295" s="6">
        <f>SUM(C293:C294)</f>
        <v>79356</v>
      </c>
      <c r="D295" s="18">
        <f>SUM(D293:D294)</f>
        <v>50000</v>
      </c>
      <c r="E295" s="6">
        <f>SUM(E293:E294)</f>
        <v>60000</v>
      </c>
      <c r="F295" s="6">
        <f>SUM(F293:F294)</f>
        <v>0</v>
      </c>
      <c r="G295" s="6">
        <f>SUM(G293:G294)</f>
        <v>0</v>
      </c>
      <c r="H295" s="7">
        <f>(E295-D295)</f>
        <v>10000</v>
      </c>
      <c r="I295" s="8">
        <f>IF(AND(D295=0,E295=0),0,IF(AND(D295=0,E295&gt;0),E295/100,((E295-D295)/D295)))</f>
        <v>0.2</v>
      </c>
    </row>
    <row r="296" spans="1:9" ht="15" customHeight="1">
      <c r="A296" s="4"/>
      <c r="C296" s="6"/>
      <c r="E296" s="6"/>
      <c r="F296" s="6"/>
      <c r="G296" s="6"/>
      <c r="H296" s="7"/>
      <c r="I296" s="8"/>
    </row>
    <row r="297" spans="1:9" ht="15" customHeight="1">
      <c r="A297" s="30" t="s">
        <v>62</v>
      </c>
      <c r="C297" s="6"/>
      <c r="E297" s="6"/>
      <c r="F297" s="6"/>
      <c r="G297" s="6"/>
      <c r="H297" s="7"/>
      <c r="I297" s="8"/>
    </row>
    <row r="298" spans="1:9" ht="15" customHeight="1">
      <c r="A298" s="30" t="s">
        <v>318</v>
      </c>
      <c r="B298" s="5" t="s">
        <v>319</v>
      </c>
      <c r="C298" s="6">
        <v>67</v>
      </c>
      <c r="D298" s="1">
        <v>0</v>
      </c>
      <c r="E298" s="6">
        <v>0</v>
      </c>
      <c r="F298" s="6">
        <v>0</v>
      </c>
      <c r="G298" s="6" t="s">
        <v>365</v>
      </c>
      <c r="H298" s="7"/>
      <c r="I298" s="8"/>
    </row>
    <row r="299" spans="1:9" ht="15" customHeight="1">
      <c r="A299" s="30" t="s">
        <v>352</v>
      </c>
      <c r="B299" s="5" t="s">
        <v>353</v>
      </c>
      <c r="C299" s="6">
        <v>0</v>
      </c>
      <c r="D299" s="1">
        <v>0</v>
      </c>
      <c r="E299" s="6">
        <v>0</v>
      </c>
      <c r="F299" s="6">
        <v>0</v>
      </c>
      <c r="G299" s="6" t="s">
        <v>365</v>
      </c>
      <c r="H299" s="7"/>
      <c r="I299" s="8"/>
    </row>
    <row r="300" spans="1:9" ht="15" customHeight="1">
      <c r="A300" s="13" t="s">
        <v>316</v>
      </c>
      <c r="B300" s="5" t="s">
        <v>290</v>
      </c>
      <c r="C300" s="6">
        <v>1645</v>
      </c>
      <c r="D300" s="6">
        <v>0</v>
      </c>
      <c r="E300" s="6">
        <v>0</v>
      </c>
      <c r="F300" s="6">
        <v>0</v>
      </c>
      <c r="G300" s="6" t="s">
        <v>365</v>
      </c>
      <c r="H300" s="6">
        <v>0</v>
      </c>
      <c r="I300" s="6"/>
    </row>
    <row r="301" spans="1:9" ht="15" customHeight="1">
      <c r="A301" s="4" t="s">
        <v>317</v>
      </c>
      <c r="B301" s="5" t="s">
        <v>284</v>
      </c>
      <c r="C301" s="6">
        <v>4</v>
      </c>
      <c r="D301" s="6">
        <v>0</v>
      </c>
      <c r="E301" s="6">
        <v>0</v>
      </c>
      <c r="F301" s="6">
        <v>0</v>
      </c>
      <c r="G301" s="6" t="s">
        <v>365</v>
      </c>
      <c r="H301" s="6">
        <v>0</v>
      </c>
      <c r="I301" s="6"/>
    </row>
    <row r="302" spans="1:9" ht="15" customHeight="1">
      <c r="A302" s="4" t="s">
        <v>320</v>
      </c>
      <c r="B302" s="5"/>
      <c r="C302" s="6">
        <f>SUM(C298:C301)</f>
        <v>1716</v>
      </c>
      <c r="D302" s="18">
        <f>SUM(D298:D301)</f>
        <v>0</v>
      </c>
      <c r="E302" s="6">
        <f>SUM(E298:E301)</f>
        <v>0</v>
      </c>
      <c r="F302" s="6">
        <f>SUM(F298:F301)</f>
        <v>0</v>
      </c>
      <c r="G302" s="6">
        <f>SUM(G300:G301)</f>
        <v>0</v>
      </c>
      <c r="H302" s="7">
        <f>(E302-D302)</f>
        <v>0</v>
      </c>
      <c r="I302" s="8">
        <f>IF(AND(D302=0,E302=0),0,IF(AND(D302=0,E302&gt;0),E302/100,((E302-D302)/D302)))</f>
        <v>0</v>
      </c>
    </row>
    <row r="303" spans="1:9" ht="15" customHeight="1">
      <c r="A303" s="4"/>
      <c r="C303" s="6"/>
      <c r="E303" s="6"/>
      <c r="F303" s="6"/>
      <c r="G303" s="6"/>
      <c r="H303" s="7"/>
      <c r="I303" s="8"/>
    </row>
    <row r="304" spans="1:9" ht="15" customHeight="1">
      <c r="A304" s="13" t="s">
        <v>321</v>
      </c>
      <c r="B304" s="5"/>
      <c r="C304" s="6"/>
      <c r="E304" s="6"/>
      <c r="F304" s="6"/>
      <c r="G304" s="6"/>
      <c r="H304" s="7"/>
      <c r="I304" s="8"/>
    </row>
    <row r="305" spans="1:9" ht="15" customHeight="1">
      <c r="A305" s="1" t="s">
        <v>185</v>
      </c>
      <c r="B305" s="5" t="s">
        <v>159</v>
      </c>
      <c r="C305" s="6">
        <v>33598</v>
      </c>
      <c r="D305" s="6">
        <v>32000</v>
      </c>
      <c r="E305" s="6">
        <v>33000</v>
      </c>
      <c r="F305" s="6"/>
      <c r="G305" s="6" t="s">
        <v>365</v>
      </c>
      <c r="H305" s="6"/>
      <c r="I305" s="6"/>
    </row>
    <row r="306" spans="1:9" ht="15" customHeight="1">
      <c r="A306" s="4" t="s">
        <v>186</v>
      </c>
      <c r="B306" s="5" t="s">
        <v>160</v>
      </c>
      <c r="C306" s="6">
        <v>4224</v>
      </c>
      <c r="D306" s="6">
        <v>2000</v>
      </c>
      <c r="E306" s="6">
        <v>2000</v>
      </c>
      <c r="F306" s="6"/>
      <c r="G306" s="6" t="s">
        <v>365</v>
      </c>
      <c r="H306" s="6"/>
      <c r="I306" s="6"/>
    </row>
    <row r="307" spans="1:9" ht="15" customHeight="1">
      <c r="A307" s="4" t="s">
        <v>348</v>
      </c>
      <c r="B307" s="5" t="s">
        <v>369</v>
      </c>
      <c r="C307" s="6">
        <v>911</v>
      </c>
      <c r="D307" s="6">
        <v>0</v>
      </c>
      <c r="E307" s="6">
        <v>0</v>
      </c>
      <c r="F307" s="6"/>
      <c r="G307" s="6" t="s">
        <v>365</v>
      </c>
      <c r="H307" s="6"/>
      <c r="I307" s="6"/>
    </row>
    <row r="308" spans="1:9" ht="15" customHeight="1">
      <c r="A308" s="4" t="s">
        <v>187</v>
      </c>
      <c r="B308" s="5" t="s">
        <v>161</v>
      </c>
      <c r="C308" s="6">
        <v>0</v>
      </c>
      <c r="D308" s="6">
        <v>400</v>
      </c>
      <c r="E308" s="6">
        <v>0</v>
      </c>
      <c r="F308" s="6"/>
      <c r="G308" s="6" t="s">
        <v>365</v>
      </c>
      <c r="H308" s="6"/>
      <c r="I308" s="6"/>
    </row>
    <row r="309" spans="1:9" ht="15" customHeight="1">
      <c r="A309" s="4" t="s">
        <v>322</v>
      </c>
      <c r="B309" s="5"/>
      <c r="C309" s="18">
        <f>SUM(C304:C308)</f>
        <v>38733</v>
      </c>
      <c r="D309" s="18">
        <f>SUM(D304:D308)</f>
        <v>34400</v>
      </c>
      <c r="E309" s="18">
        <f>SUM(E304:E308)</f>
        <v>35000</v>
      </c>
      <c r="F309" s="18">
        <f>SUM(F304:F308)</f>
        <v>0</v>
      </c>
      <c r="G309" s="18">
        <f>SUM(G304:G308)</f>
        <v>0</v>
      </c>
      <c r="H309" s="7">
        <f>(E309-D309)</f>
        <v>600</v>
      </c>
      <c r="I309" s="8">
        <f>IF(AND(D309=0,E309=0),0,IF(AND(D309=0,E309&gt;0),E309/100,((E309-D309)/D309)))</f>
        <v>0.01744186046511628</v>
      </c>
    </row>
    <row r="310" spans="1:9" ht="15" customHeight="1">
      <c r="A310" s="4"/>
      <c r="B310" s="5"/>
      <c r="C310" s="18"/>
      <c r="D310" s="18"/>
      <c r="E310" s="18"/>
      <c r="F310" s="18"/>
      <c r="G310" s="18"/>
      <c r="H310" s="7"/>
      <c r="I310" s="8"/>
    </row>
    <row r="311" spans="1:9" s="30" customFormat="1" ht="15" customHeight="1">
      <c r="A311" s="13" t="s">
        <v>324</v>
      </c>
      <c r="B311" s="23"/>
      <c r="C311" s="26">
        <f>SUM(C271+C280+C285+C291+C295+C302+C309)</f>
        <v>164818</v>
      </c>
      <c r="D311" s="26">
        <f>SUM(D271+D280+D285+D291+D295+D302+D309)</f>
        <v>119025</v>
      </c>
      <c r="E311" s="26">
        <f>SUM(E271+E280+E285+E291+E295+E302+E309)</f>
        <v>132225</v>
      </c>
      <c r="F311" s="26">
        <f>SUM(F271+F280+F285+F291+F295+F302+F309)</f>
        <v>0</v>
      </c>
      <c r="G311" s="26">
        <f>SUM(G271+G280+G285+G291+G295+G302+G309)</f>
        <v>0</v>
      </c>
      <c r="H311" s="28">
        <f>(E311-D311)</f>
        <v>13200</v>
      </c>
      <c r="I311" s="29">
        <f>IF(AND(D311=0,E311=0),0,IF(AND(D311=0,E311&gt;0),E311/100,((E311-D311)/D311)))</f>
        <v>0.11090107120352867</v>
      </c>
    </row>
    <row r="312" spans="3:9" ht="15" customHeight="1">
      <c r="C312" s="6"/>
      <c r="E312" s="6"/>
      <c r="F312" s="6"/>
      <c r="G312" s="6"/>
      <c r="H312" s="7"/>
      <c r="I312" s="8"/>
    </row>
    <row r="313" spans="1:9" ht="15" customHeight="1" thickBot="1">
      <c r="A313" s="13"/>
      <c r="C313" s="60" t="s">
        <v>200</v>
      </c>
      <c r="D313" s="61"/>
      <c r="E313" s="61"/>
      <c r="F313" s="61"/>
      <c r="G313" s="61"/>
      <c r="H313" s="7"/>
      <c r="I313" s="8"/>
    </row>
    <row r="314" spans="3:9" ht="15" customHeight="1" thickTop="1">
      <c r="C314" s="31"/>
      <c r="D314" s="32"/>
      <c r="E314" s="32"/>
      <c r="F314" s="32"/>
      <c r="G314" s="32"/>
      <c r="H314" s="7"/>
      <c r="I314" s="8"/>
    </row>
    <row r="315" spans="1:9" ht="15" customHeight="1">
      <c r="A315" s="56" t="s">
        <v>63</v>
      </c>
      <c r="B315" s="5"/>
      <c r="C315" s="6"/>
      <c r="E315" s="6"/>
      <c r="F315" s="6"/>
      <c r="G315" s="6"/>
      <c r="H315" s="7"/>
      <c r="I315" s="8"/>
    </row>
    <row r="316" spans="2:9" ht="15" customHeight="1">
      <c r="B316" s="5"/>
      <c r="C316" s="6"/>
      <c r="E316" s="6"/>
      <c r="F316" s="6"/>
      <c r="G316" s="6"/>
      <c r="H316" s="7"/>
      <c r="I316" s="8"/>
    </row>
    <row r="317" spans="1:9" ht="15" customHeight="1">
      <c r="A317" s="25" t="s">
        <v>325</v>
      </c>
      <c r="B317" s="5"/>
      <c r="C317" s="6"/>
      <c r="E317" s="6"/>
      <c r="F317" s="6"/>
      <c r="G317" s="6"/>
      <c r="H317" s="7"/>
      <c r="I317" s="8"/>
    </row>
    <row r="318" spans="1:9" ht="15" customHeight="1">
      <c r="A318" s="4" t="s">
        <v>326</v>
      </c>
      <c r="B318" s="5" t="s">
        <v>188</v>
      </c>
      <c r="C318" s="6">
        <v>56794</v>
      </c>
      <c r="D318" s="6">
        <v>63000</v>
      </c>
      <c r="E318" s="6">
        <v>65000</v>
      </c>
      <c r="F318" s="6"/>
      <c r="G318" s="6" t="s">
        <v>365</v>
      </c>
      <c r="H318" s="6">
        <f>(E318-D318)</f>
        <v>2000</v>
      </c>
      <c r="I318" s="6">
        <f>IF(AND(D318=0,E318=0),0,IF(AND(D318=0,E318&gt;0),E318/100,((E318-D318)/D318)))</f>
        <v>0.031746031746031744</v>
      </c>
    </row>
    <row r="319" spans="1:9" ht="15" customHeight="1">
      <c r="A319" s="4" t="s">
        <v>327</v>
      </c>
      <c r="B319" s="5" t="s">
        <v>189</v>
      </c>
      <c r="C319" s="6">
        <v>199829</v>
      </c>
      <c r="D319" s="6">
        <v>220000</v>
      </c>
      <c r="E319" s="6">
        <v>145000</v>
      </c>
      <c r="F319" s="6"/>
      <c r="G319" s="6" t="s">
        <v>365</v>
      </c>
      <c r="H319" s="6">
        <f>(E319-D319)</f>
        <v>-75000</v>
      </c>
      <c r="I319" s="6">
        <f>IF(AND(D319=0,E319=0),0,IF(AND(D319=0,E319&gt;0),E319/100,((E319-D319)/D319)))</f>
        <v>-0.3409090909090909</v>
      </c>
    </row>
    <row r="320" spans="1:9" ht="15" customHeight="1">
      <c r="A320" s="4" t="s">
        <v>322</v>
      </c>
      <c r="B320" s="5"/>
      <c r="C320" s="6">
        <f>SUM(C317:C319)</f>
        <v>256623</v>
      </c>
      <c r="D320" s="6">
        <f>SUM(D317:D319)</f>
        <v>283000</v>
      </c>
      <c r="E320" s="6">
        <f>SUM(E317:E319)</f>
        <v>210000</v>
      </c>
      <c r="F320" s="6">
        <f>SUM(F317:F319)</f>
        <v>0</v>
      </c>
      <c r="G320" s="6">
        <f>SUM(G317:G319)</f>
        <v>0</v>
      </c>
      <c r="H320" s="7">
        <f>(E320-D320)</f>
        <v>-73000</v>
      </c>
      <c r="I320" s="8">
        <f>IF(AND(D320=0,E320=0),0,IF(AND(D320=0,E320&gt;0),E320/100,((E320-D320)/D320)))</f>
        <v>-0.2579505300353357</v>
      </c>
    </row>
    <row r="321" spans="1:9" ht="15" customHeight="1">
      <c r="A321" s="4"/>
      <c r="C321" s="6"/>
      <c r="E321" s="6"/>
      <c r="F321" s="6"/>
      <c r="G321" s="6"/>
      <c r="H321" s="7"/>
      <c r="I321" s="8"/>
    </row>
    <row r="322" spans="1:9" ht="15" customHeight="1">
      <c r="A322" s="13" t="s">
        <v>328</v>
      </c>
      <c r="B322" s="5"/>
      <c r="C322" s="6"/>
      <c r="E322" s="6"/>
      <c r="F322" s="6"/>
      <c r="G322" s="6"/>
      <c r="H322" s="7"/>
      <c r="I322" s="8"/>
    </row>
    <row r="323" spans="1:9" ht="15" customHeight="1">
      <c r="A323" s="1" t="s">
        <v>166</v>
      </c>
      <c r="B323" s="5" t="s">
        <v>190</v>
      </c>
      <c r="C323" s="6">
        <v>600</v>
      </c>
      <c r="D323" s="6">
        <v>25000</v>
      </c>
      <c r="E323" s="6">
        <v>100000</v>
      </c>
      <c r="F323" s="6"/>
      <c r="G323" s="6" t="s">
        <v>365</v>
      </c>
      <c r="H323" s="6">
        <f>(E323-D323)</f>
        <v>75000</v>
      </c>
      <c r="I323" s="6">
        <f>IF(AND(D323=0,E323=0),0,IF(AND(D323=0,E323&gt;0),E323/100,((E323-D323)/D323)))</f>
        <v>3</v>
      </c>
    </row>
    <row r="324" spans="1:9" ht="15" customHeight="1">
      <c r="A324" s="4" t="s">
        <v>167</v>
      </c>
      <c r="B324" s="5" t="s">
        <v>191</v>
      </c>
      <c r="C324" s="6">
        <v>2735</v>
      </c>
      <c r="D324" s="6">
        <v>10000</v>
      </c>
      <c r="E324" s="6">
        <v>10000</v>
      </c>
      <c r="F324" s="6"/>
      <c r="G324" s="6" t="s">
        <v>365</v>
      </c>
      <c r="H324" s="6">
        <f>(E324-D324)</f>
        <v>0</v>
      </c>
      <c r="I324" s="6"/>
    </row>
    <row r="325" spans="1:9" ht="15" customHeight="1">
      <c r="A325" s="4" t="s">
        <v>164</v>
      </c>
      <c r="B325" s="5"/>
      <c r="C325" s="6">
        <f>SUM(C322:C324)</f>
        <v>3335</v>
      </c>
      <c r="D325" s="18">
        <f>SUM(D322:D324)</f>
        <v>35000</v>
      </c>
      <c r="E325" s="6">
        <f>SUM(E322:E324)</f>
        <v>110000</v>
      </c>
      <c r="F325" s="6">
        <f>SUM(F322:F324)</f>
        <v>0</v>
      </c>
      <c r="G325" s="6" t="s">
        <v>365</v>
      </c>
      <c r="H325" s="7">
        <f>(E325-D325)</f>
        <v>75000</v>
      </c>
      <c r="I325" s="8">
        <f>IF(AND(D325=0,E325=0),0,IF(AND(D325=0,E325&gt;0),E325/100,((E325-D325)/D325)))</f>
        <v>2.142857142857143</v>
      </c>
    </row>
    <row r="326" spans="1:9" ht="15" customHeight="1">
      <c r="A326" s="4"/>
      <c r="C326" s="6"/>
      <c r="E326" s="6"/>
      <c r="F326" s="6"/>
      <c r="G326" s="6"/>
      <c r="H326" s="7"/>
      <c r="I326" s="8"/>
    </row>
    <row r="327" spans="1:9" ht="15" customHeight="1">
      <c r="A327" s="13" t="s">
        <v>329</v>
      </c>
      <c r="B327" s="5"/>
      <c r="C327" s="6"/>
      <c r="E327" s="6"/>
      <c r="F327" s="6"/>
      <c r="G327" s="6"/>
      <c r="H327" s="7"/>
      <c r="I327" s="8"/>
    </row>
    <row r="328" spans="1:9" ht="15" customHeight="1">
      <c r="A328" s="1" t="s">
        <v>168</v>
      </c>
      <c r="B328" s="5" t="s">
        <v>192</v>
      </c>
      <c r="C328" s="6">
        <v>35815</v>
      </c>
      <c r="D328" s="6">
        <v>58000</v>
      </c>
      <c r="E328" s="6">
        <v>60000</v>
      </c>
      <c r="F328" s="6"/>
      <c r="G328" s="6" t="s">
        <v>365</v>
      </c>
      <c r="H328" s="6">
        <f>(E328-D328)</f>
        <v>2000</v>
      </c>
      <c r="I328" s="6">
        <f>IF(AND(D328=0,E328=0),0,IF(AND(D328=0,E328&gt;0),E328/100,((E328-D328)/D328)))</f>
        <v>0.034482758620689655</v>
      </c>
    </row>
    <row r="329" spans="1:9" ht="15" customHeight="1">
      <c r="A329" s="4" t="s">
        <v>167</v>
      </c>
      <c r="B329" s="5" t="s">
        <v>193</v>
      </c>
      <c r="C329" s="6">
        <v>65413</v>
      </c>
      <c r="D329" s="6">
        <v>110000</v>
      </c>
      <c r="E329" s="6">
        <v>125000</v>
      </c>
      <c r="F329" s="6"/>
      <c r="G329" s="6" t="s">
        <v>365</v>
      </c>
      <c r="H329" s="6">
        <f>(E329-D329)</f>
        <v>15000</v>
      </c>
      <c r="I329" s="6"/>
    </row>
    <row r="330" spans="1:9" ht="15" customHeight="1">
      <c r="A330" s="4" t="s">
        <v>322</v>
      </c>
      <c r="B330" s="5"/>
      <c r="C330" s="6">
        <f>SUM(C327:C329)</f>
        <v>101228</v>
      </c>
      <c r="D330" s="18">
        <f>SUM(D327:D329)</f>
        <v>168000</v>
      </c>
      <c r="E330" s="6">
        <f>SUM(E327:E329)</f>
        <v>185000</v>
      </c>
      <c r="F330" s="6">
        <f>SUM(F327:F329)</f>
        <v>0</v>
      </c>
      <c r="G330" s="6">
        <f>SUM(G327:G329)</f>
        <v>0</v>
      </c>
      <c r="H330" s="7">
        <f>(E330-D330)</f>
        <v>17000</v>
      </c>
      <c r="I330" s="8">
        <f>IF(AND(D330=0,E330=0),0,IF(AND(D330=0,E330&gt;0),E330/100,((E330-D330)/D330)))</f>
        <v>0.10119047619047619</v>
      </c>
    </row>
    <row r="331" spans="1:9" ht="15" customHeight="1">
      <c r="A331" s="4"/>
      <c r="B331" s="5"/>
      <c r="C331" s="6"/>
      <c r="D331" s="18"/>
      <c r="E331" s="6"/>
      <c r="F331" s="6"/>
      <c r="G331" s="6"/>
      <c r="H331" s="7"/>
      <c r="I331" s="8"/>
    </row>
    <row r="332" spans="1:9" ht="15" customHeight="1">
      <c r="A332" s="13" t="s">
        <v>330</v>
      </c>
      <c r="B332" s="5"/>
      <c r="C332" s="6"/>
      <c r="E332" s="6"/>
      <c r="F332" s="6"/>
      <c r="G332" s="6"/>
      <c r="H332" s="7"/>
      <c r="I332" s="8"/>
    </row>
    <row r="333" spans="1:9" ht="15" customHeight="1">
      <c r="A333" s="4" t="s">
        <v>167</v>
      </c>
      <c r="B333" s="5" t="s">
        <v>270</v>
      </c>
      <c r="C333" s="6">
        <v>0</v>
      </c>
      <c r="D333" s="6">
        <v>2000</v>
      </c>
      <c r="E333" s="6">
        <v>2000</v>
      </c>
      <c r="F333" s="6"/>
      <c r="G333" s="6" t="s">
        <v>365</v>
      </c>
      <c r="H333" s="6">
        <f>-(E333-D333)</f>
        <v>0</v>
      </c>
      <c r="I333" s="6"/>
    </row>
    <row r="334" spans="1:9" ht="15" customHeight="1">
      <c r="A334" s="4" t="s">
        <v>322</v>
      </c>
      <c r="B334" s="5"/>
      <c r="C334" s="6">
        <f>SUM(C332:C333)</f>
        <v>0</v>
      </c>
      <c r="D334" s="18">
        <f>SUM(D332:D333)</f>
        <v>2000</v>
      </c>
      <c r="E334" s="6">
        <f>SUM(E332:E333)</f>
        <v>2000</v>
      </c>
      <c r="F334" s="6">
        <f>SUM(F332:F333)</f>
        <v>0</v>
      </c>
      <c r="G334" s="6" t="s">
        <v>365</v>
      </c>
      <c r="H334" s="7">
        <f>(E334-D334)</f>
        <v>0</v>
      </c>
      <c r="I334" s="8">
        <f>IF(AND(D334=0,E334=0),0,IF(AND(D334=0,E334&gt;0),E334/100,((E334-D334)/D334)))</f>
        <v>0</v>
      </c>
    </row>
    <row r="335" spans="1:9" ht="15" customHeight="1">
      <c r="A335" s="4"/>
      <c r="B335" s="5"/>
      <c r="C335" s="6"/>
      <c r="D335" s="18"/>
      <c r="E335" s="6"/>
      <c r="F335" s="6"/>
      <c r="G335" s="6"/>
      <c r="H335" s="7"/>
      <c r="I335" s="8"/>
    </row>
    <row r="336" spans="1:9" ht="15" customHeight="1">
      <c r="A336" s="13" t="s">
        <v>304</v>
      </c>
      <c r="C336" s="6"/>
      <c r="E336" s="6"/>
      <c r="F336" s="6">
        <v>0</v>
      </c>
      <c r="G336" s="6"/>
      <c r="H336" s="7"/>
      <c r="I336" s="8"/>
    </row>
    <row r="337" spans="1:9" ht="15" customHeight="1">
      <c r="A337" s="4" t="s">
        <v>333</v>
      </c>
      <c r="B337" s="2" t="s">
        <v>288</v>
      </c>
      <c r="C337" s="6">
        <v>0</v>
      </c>
      <c r="D337" s="1">
        <v>0</v>
      </c>
      <c r="E337" s="6">
        <v>0</v>
      </c>
      <c r="F337" s="6">
        <v>0</v>
      </c>
      <c r="G337" s="6" t="s">
        <v>365</v>
      </c>
      <c r="H337" s="7"/>
      <c r="I337" s="8"/>
    </row>
    <row r="338" spans="1:9" ht="15" customHeight="1">
      <c r="A338" s="30" t="s">
        <v>334</v>
      </c>
      <c r="B338" s="2" t="s">
        <v>289</v>
      </c>
      <c r="C338" s="6">
        <v>0</v>
      </c>
      <c r="D338" s="1">
        <v>0</v>
      </c>
      <c r="E338" s="6">
        <v>0</v>
      </c>
      <c r="F338" s="6">
        <v>0</v>
      </c>
      <c r="G338" s="6" t="s">
        <v>365</v>
      </c>
      <c r="H338" s="7"/>
      <c r="I338" s="8"/>
    </row>
    <row r="339" spans="1:9" ht="15" customHeight="1">
      <c r="A339" s="1" t="s">
        <v>323</v>
      </c>
      <c r="C339" s="6">
        <f>SUM(C337,C338)</f>
        <v>0</v>
      </c>
      <c r="D339" s="1">
        <f>SUM(D337:D338)</f>
        <v>0</v>
      </c>
      <c r="E339" s="6">
        <f>SUM(E337:E338)</f>
        <v>0</v>
      </c>
      <c r="F339" s="6">
        <f>SUM(F337:F338)</f>
        <v>0</v>
      </c>
      <c r="G339" s="6">
        <f>SUM(G337:G338)</f>
        <v>0</v>
      </c>
      <c r="H339" s="7">
        <f>(E339-D339)</f>
        <v>0</v>
      </c>
      <c r="I339" s="8">
        <f>IF(AND(D339=0,E339=0),0,IF(AND(D339=0,E339&gt;0),E339/100,((E339-D339)/D339)))</f>
        <v>0</v>
      </c>
    </row>
    <row r="340" spans="3:9" ht="15" customHeight="1">
      <c r="C340" s="6"/>
      <c r="E340" s="6"/>
      <c r="F340" s="6"/>
      <c r="G340" s="6"/>
      <c r="H340" s="7"/>
      <c r="I340" s="8"/>
    </row>
    <row r="341" spans="1:9" ht="15" customHeight="1">
      <c r="A341" s="30"/>
      <c r="B341" s="5"/>
      <c r="H341" s="7"/>
      <c r="I341" s="8"/>
    </row>
    <row r="342" spans="1:9" ht="15" customHeight="1">
      <c r="A342" s="30" t="s">
        <v>53</v>
      </c>
      <c r="B342" s="5"/>
      <c r="H342" s="7"/>
      <c r="I342" s="8"/>
    </row>
    <row r="343" spans="1:9" ht="15" customHeight="1">
      <c r="A343" s="25" t="s">
        <v>331</v>
      </c>
      <c r="B343" s="5"/>
      <c r="C343" s="6"/>
      <c r="E343" s="6"/>
      <c r="F343" s="6"/>
      <c r="G343" s="6"/>
      <c r="H343" s="7"/>
      <c r="I343" s="8"/>
    </row>
    <row r="344" spans="1:9" ht="15" customHeight="1">
      <c r="A344" s="4" t="s">
        <v>175</v>
      </c>
      <c r="B344" s="5" t="s">
        <v>194</v>
      </c>
      <c r="C344" s="6">
        <v>3928</v>
      </c>
      <c r="D344" s="6">
        <v>18000</v>
      </c>
      <c r="E344" s="6">
        <v>16000</v>
      </c>
      <c r="F344" s="6"/>
      <c r="G344" s="6" t="s">
        <v>365</v>
      </c>
      <c r="H344" s="6"/>
      <c r="I344" s="6"/>
    </row>
    <row r="345" spans="1:9" ht="15" customHeight="1">
      <c r="A345" s="4" t="s">
        <v>176</v>
      </c>
      <c r="B345" s="5" t="s">
        <v>343</v>
      </c>
      <c r="C345" s="6">
        <v>6570</v>
      </c>
      <c r="D345" s="6">
        <v>10000</v>
      </c>
      <c r="E345" s="6">
        <v>10000</v>
      </c>
      <c r="F345" s="6"/>
      <c r="G345" s="6" t="s">
        <v>365</v>
      </c>
      <c r="H345" s="6"/>
      <c r="I345" s="6"/>
    </row>
    <row r="346" spans="1:9" ht="15" customHeight="1">
      <c r="A346" s="4" t="s">
        <v>177</v>
      </c>
      <c r="B346" s="5" t="s">
        <v>195</v>
      </c>
      <c r="C346" s="6">
        <v>357</v>
      </c>
      <c r="D346" s="6">
        <v>3000</v>
      </c>
      <c r="E346" s="6">
        <v>3000</v>
      </c>
      <c r="F346" s="6"/>
      <c r="G346" s="6" t="s">
        <v>365</v>
      </c>
      <c r="H346" s="6"/>
      <c r="I346" s="6"/>
    </row>
    <row r="347" spans="1:9" ht="15" customHeight="1">
      <c r="A347" s="4" t="s">
        <v>178</v>
      </c>
      <c r="B347" s="5" t="s">
        <v>279</v>
      </c>
      <c r="C347" s="6">
        <v>42</v>
      </c>
      <c r="D347" s="6">
        <v>500</v>
      </c>
      <c r="E347" s="6">
        <v>500</v>
      </c>
      <c r="F347" s="6"/>
      <c r="G347" s="6" t="s">
        <v>365</v>
      </c>
      <c r="H347" s="6"/>
      <c r="I347" s="6"/>
    </row>
    <row r="348" spans="1:9" ht="15" customHeight="1">
      <c r="A348" s="4" t="s">
        <v>332</v>
      </c>
      <c r="B348" s="5" t="s">
        <v>196</v>
      </c>
      <c r="C348" s="6">
        <v>30635</v>
      </c>
      <c r="D348" s="6">
        <v>45000</v>
      </c>
      <c r="E348" s="6">
        <v>54500</v>
      </c>
      <c r="F348" s="6"/>
      <c r="G348" s="6" t="s">
        <v>365</v>
      </c>
      <c r="H348" s="6"/>
      <c r="I348" s="6"/>
    </row>
    <row r="349" spans="1:9" ht="15" customHeight="1">
      <c r="A349" s="4" t="s">
        <v>323</v>
      </c>
      <c r="B349" s="5"/>
      <c r="C349" s="6">
        <f>SUM(C343:C348)</f>
        <v>41532</v>
      </c>
      <c r="D349" s="18">
        <f>SUM(D343:D348)</f>
        <v>76500</v>
      </c>
      <c r="E349" s="6">
        <f>SUM(E343:E348)</f>
        <v>84000</v>
      </c>
      <c r="F349" s="6">
        <f>SUM(F343:F348)</f>
        <v>0</v>
      </c>
      <c r="G349" s="6">
        <f>SUM(G343:G348)</f>
        <v>0</v>
      </c>
      <c r="H349" s="7">
        <f>(E349-D349)</f>
        <v>7500</v>
      </c>
      <c r="I349" s="8">
        <f>IF(AND(D349=0,E349=0),0,IF(AND(D349=0,E349&gt;0),E349/100,((E349-D349)/D349)))</f>
        <v>0.09803921568627451</v>
      </c>
    </row>
    <row r="350" spans="1:9" ht="15" customHeight="1">
      <c r="A350" s="4"/>
      <c r="B350" s="5"/>
      <c r="C350" s="6"/>
      <c r="D350" s="18"/>
      <c r="E350" s="6"/>
      <c r="F350" s="6"/>
      <c r="G350" s="6"/>
      <c r="H350" s="7"/>
      <c r="I350" s="8"/>
    </row>
    <row r="351" spans="1:9" ht="15" customHeight="1">
      <c r="A351" s="13"/>
      <c r="B351" s="5"/>
      <c r="C351" s="6"/>
      <c r="D351" s="18"/>
      <c r="E351" s="6"/>
      <c r="F351" s="6"/>
      <c r="G351" s="6"/>
      <c r="H351" s="7"/>
      <c r="I351" s="8"/>
    </row>
    <row r="352" spans="1:9" ht="15" customHeight="1">
      <c r="A352" s="4"/>
      <c r="C352" s="6"/>
      <c r="E352" s="6"/>
      <c r="F352" s="6"/>
      <c r="G352" s="6"/>
      <c r="H352" s="7"/>
      <c r="I352" s="8"/>
    </row>
    <row r="353" spans="1:9" s="30" customFormat="1" ht="15" customHeight="1">
      <c r="A353" s="13" t="s">
        <v>335</v>
      </c>
      <c r="B353" s="23"/>
      <c r="C353" s="26">
        <f>SUM(C320,C325,C330,C334,C339,C349,C351)</f>
        <v>402718</v>
      </c>
      <c r="D353" s="26">
        <f>SUM(D320,D325,D330,D334,D339,D349,D351)</f>
        <v>564500</v>
      </c>
      <c r="E353" s="26">
        <f>SUM(E320,E325,E330,E334,E339,E349,E351)</f>
        <v>591000</v>
      </c>
      <c r="F353" s="26">
        <f>SUM(F320,F325,F330,F334,F339,F349,F351)</f>
        <v>0</v>
      </c>
      <c r="G353" s="26">
        <f>SUM(G320,G325,G330,G334,G339,G349,G351)</f>
        <v>0</v>
      </c>
      <c r="H353" s="28">
        <f>(E353-D353)</f>
        <v>26500</v>
      </c>
      <c r="I353" s="29">
        <f>IF(AND(D353=0,E353=0),0,IF(AND(D353=0,E353&gt;0),E353/100,((E353-D353)/D353)))</f>
        <v>0.046944198405668734</v>
      </c>
    </row>
    <row r="354" spans="3:9" ht="15" customHeight="1">
      <c r="C354" s="6"/>
      <c r="E354" s="6"/>
      <c r="F354" s="6"/>
      <c r="G354" s="6"/>
      <c r="H354" s="7"/>
      <c r="I354" s="8"/>
    </row>
    <row r="355" spans="1:9" ht="15" customHeight="1">
      <c r="A355" s="13"/>
      <c r="C355" s="6"/>
      <c r="E355" s="6"/>
      <c r="F355" s="6"/>
      <c r="G355" s="6"/>
      <c r="H355" s="7"/>
      <c r="I355" s="8"/>
    </row>
    <row r="356" spans="3:9" ht="15" customHeight="1" thickBot="1">
      <c r="C356" s="60" t="s">
        <v>201</v>
      </c>
      <c r="D356" s="61"/>
      <c r="E356" s="61"/>
      <c r="F356" s="61"/>
      <c r="G356" s="61"/>
      <c r="H356" s="7"/>
      <c r="I356" s="8"/>
    </row>
    <row r="357" spans="3:9" ht="15" customHeight="1" thickTop="1">
      <c r="C357" s="31"/>
      <c r="D357" s="32"/>
      <c r="E357" s="32"/>
      <c r="F357" s="32"/>
      <c r="G357" s="32"/>
      <c r="H357" s="7"/>
      <c r="I357" s="8"/>
    </row>
    <row r="358" spans="2:9" ht="15" customHeight="1">
      <c r="B358" s="5"/>
      <c r="C358" s="6"/>
      <c r="E358" s="6"/>
      <c r="F358" s="6"/>
      <c r="G358" s="6"/>
      <c r="H358" s="7"/>
      <c r="I358" s="8"/>
    </row>
    <row r="359" spans="1:9" ht="15" customHeight="1">
      <c r="A359" s="13" t="s">
        <v>65</v>
      </c>
      <c r="B359" s="5"/>
      <c r="C359" s="6"/>
      <c r="E359" s="6"/>
      <c r="F359" s="6"/>
      <c r="G359" s="6"/>
      <c r="H359" s="7"/>
      <c r="I359" s="8"/>
    </row>
    <row r="360" spans="1:9" ht="15" customHeight="1">
      <c r="A360" s="13" t="s">
        <v>336</v>
      </c>
      <c r="B360" s="5"/>
      <c r="C360" s="6"/>
      <c r="E360" s="6"/>
      <c r="F360" s="6"/>
      <c r="G360" s="6"/>
      <c r="H360" s="7"/>
      <c r="I360" s="8"/>
    </row>
    <row r="361" spans="1:9" ht="15" customHeight="1">
      <c r="A361" s="4" t="s">
        <v>203</v>
      </c>
      <c r="B361" s="5" t="s">
        <v>197</v>
      </c>
      <c r="C361" s="6">
        <v>155274</v>
      </c>
      <c r="D361" s="6">
        <v>120000</v>
      </c>
      <c r="E361" s="6">
        <v>120000</v>
      </c>
      <c r="F361" s="6"/>
      <c r="G361" s="6" t="s">
        <v>365</v>
      </c>
      <c r="H361" s="6">
        <f>(E361-D361)</f>
        <v>0</v>
      </c>
      <c r="I361" s="6"/>
    </row>
    <row r="362" spans="1:9" ht="15" customHeight="1">
      <c r="A362" s="4" t="s">
        <v>337</v>
      </c>
      <c r="B362" s="5" t="s">
        <v>198</v>
      </c>
      <c r="C362" s="6">
        <v>606</v>
      </c>
      <c r="D362" s="6">
        <v>500</v>
      </c>
      <c r="E362" s="6">
        <v>500</v>
      </c>
      <c r="F362" s="6">
        <v>0</v>
      </c>
      <c r="G362" s="6" t="s">
        <v>365</v>
      </c>
      <c r="H362" s="6">
        <f>(E362-D362)</f>
        <v>0</v>
      </c>
      <c r="I362" s="6"/>
    </row>
    <row r="363" spans="1:9" ht="15" customHeight="1">
      <c r="A363" s="4" t="s">
        <v>350</v>
      </c>
      <c r="B363" s="5" t="s">
        <v>351</v>
      </c>
      <c r="C363" s="6">
        <v>423</v>
      </c>
      <c r="D363" s="6">
        <v>2000</v>
      </c>
      <c r="E363" s="6">
        <v>2000</v>
      </c>
      <c r="F363" s="6">
        <v>0</v>
      </c>
      <c r="G363" s="6" t="s">
        <v>365</v>
      </c>
      <c r="H363" s="6">
        <f>(E363-D363)</f>
        <v>0</v>
      </c>
      <c r="I363" s="6"/>
    </row>
    <row r="364" spans="1:9" ht="15" customHeight="1">
      <c r="A364" s="4" t="s">
        <v>361</v>
      </c>
      <c r="B364" s="5" t="s">
        <v>364</v>
      </c>
      <c r="C364" s="6">
        <v>0</v>
      </c>
      <c r="D364" s="6">
        <v>0</v>
      </c>
      <c r="E364" s="6">
        <v>0</v>
      </c>
      <c r="F364" s="6">
        <v>0</v>
      </c>
      <c r="G364" s="6" t="s">
        <v>365</v>
      </c>
      <c r="H364" s="6">
        <f>(E364-D364)</f>
        <v>0</v>
      </c>
      <c r="I364" s="6"/>
    </row>
    <row r="365" spans="1:9" ht="15" customHeight="1">
      <c r="A365" s="4" t="s">
        <v>362</v>
      </c>
      <c r="B365" s="5" t="s">
        <v>363</v>
      </c>
      <c r="C365" s="6">
        <v>0</v>
      </c>
      <c r="D365" s="6"/>
      <c r="E365" s="6"/>
      <c r="F365" s="6"/>
      <c r="G365" s="6"/>
      <c r="H365" s="6"/>
      <c r="I365" s="6"/>
    </row>
    <row r="366" spans="1:9" ht="15" customHeight="1">
      <c r="A366" s="4" t="s">
        <v>297</v>
      </c>
      <c r="B366" s="5"/>
      <c r="C366" s="6">
        <f>SUM(C359:C365)</f>
        <v>156303</v>
      </c>
      <c r="D366" s="6">
        <f>SUM(D359:D364)</f>
        <v>122500</v>
      </c>
      <c r="E366" s="6">
        <f>SUM(E359:E364)</f>
        <v>122500</v>
      </c>
      <c r="F366" s="6">
        <f>SUM(F359:F364)</f>
        <v>0</v>
      </c>
      <c r="G366" s="6">
        <f>SUM(G359:G364)</f>
        <v>0</v>
      </c>
      <c r="H366" s="7">
        <f>(E366-D366)</f>
        <v>0</v>
      </c>
      <c r="I366" s="8">
        <f>IF(AND(D366=0,E366=0),0,IF(AND(D366=0,E366&gt;0),E366/100,((E366-D366)/D366)))</f>
        <v>0</v>
      </c>
    </row>
    <row r="367" spans="1:9" ht="15" customHeight="1">
      <c r="A367" s="4"/>
      <c r="B367" s="5"/>
      <c r="C367" s="6"/>
      <c r="D367" s="6"/>
      <c r="E367" s="6"/>
      <c r="F367" s="6"/>
      <c r="G367" s="6"/>
      <c r="H367" s="7"/>
      <c r="I367" s="8"/>
    </row>
    <row r="368" spans="1:9" ht="15" customHeight="1">
      <c r="A368" s="13" t="s">
        <v>321</v>
      </c>
      <c r="C368" s="6"/>
      <c r="E368" s="6"/>
      <c r="F368" s="6"/>
      <c r="G368" s="6"/>
      <c r="H368" s="7"/>
      <c r="I368" s="8"/>
    </row>
    <row r="369" spans="1:9" ht="15" customHeight="1">
      <c r="A369" s="1" t="s">
        <v>338</v>
      </c>
      <c r="B369" s="5" t="s">
        <v>199</v>
      </c>
      <c r="C369" s="6">
        <v>0</v>
      </c>
      <c r="D369" s="6">
        <v>20000</v>
      </c>
      <c r="E369" s="6">
        <v>20000</v>
      </c>
      <c r="F369" s="6">
        <v>0</v>
      </c>
      <c r="G369" s="6" t="s">
        <v>365</v>
      </c>
      <c r="H369" s="6"/>
      <c r="I369" s="6"/>
    </row>
    <row r="370" spans="1:9" ht="15" customHeight="1">
      <c r="A370" s="4" t="s">
        <v>164</v>
      </c>
      <c r="B370" s="5"/>
      <c r="C370" s="6">
        <f>SUM(C369:C369)</f>
        <v>0</v>
      </c>
      <c r="D370" s="6">
        <v>20000</v>
      </c>
      <c r="E370" s="18">
        <f>SUM(E369:E369)</f>
        <v>20000</v>
      </c>
      <c r="F370" s="6">
        <f>SUM(F369:F369)</f>
        <v>0</v>
      </c>
      <c r="G370" s="6">
        <f>SUM(G369:G369)</f>
        <v>0</v>
      </c>
      <c r="H370" s="7">
        <f>(E370-D370)</f>
        <v>0</v>
      </c>
      <c r="I370" s="8">
        <f>IF(AND(D370=0,E370=0),0,IF(AND(D370=0,E370&gt;0),E370/100,((E370-D370)/D370)))</f>
        <v>0</v>
      </c>
    </row>
    <row r="371" spans="1:9" ht="15" customHeight="1">
      <c r="A371" s="13" t="s">
        <v>339</v>
      </c>
      <c r="B371" s="5"/>
      <c r="C371" s="6"/>
      <c r="E371" s="6"/>
      <c r="F371" s="6"/>
      <c r="G371" s="6"/>
      <c r="H371" s="7"/>
      <c r="I371" s="8"/>
    </row>
    <row r="372" spans="1:9" ht="15" customHeight="1">
      <c r="A372" s="4" t="s">
        <v>340</v>
      </c>
      <c r="B372" s="5" t="s">
        <v>271</v>
      </c>
      <c r="C372" s="6">
        <v>0</v>
      </c>
      <c r="D372" s="18">
        <v>0</v>
      </c>
      <c r="E372" s="6">
        <v>0</v>
      </c>
      <c r="F372" s="6">
        <v>0</v>
      </c>
      <c r="G372" s="6" t="s">
        <v>365</v>
      </c>
      <c r="H372" s="7">
        <f>(E372-D372)</f>
        <v>0</v>
      </c>
      <c r="I372" s="8">
        <f>IF(AND(D372=0,E372=0),0,IF(AND(D372=0,E372&gt;0),E372/100,((E372-D372)/D372)))</f>
        <v>0</v>
      </c>
    </row>
    <row r="373" spans="1:9" ht="15" customHeight="1">
      <c r="A373" s="4" t="s">
        <v>164</v>
      </c>
      <c r="B373" s="5"/>
      <c r="C373" s="6">
        <f>SUM(C371:C372)</f>
        <v>0</v>
      </c>
      <c r="D373" s="6">
        <f>SUM(D371:D372)</f>
        <v>0</v>
      </c>
      <c r="E373" s="6">
        <f>SUM(E371:E372)</f>
        <v>0</v>
      </c>
      <c r="F373" s="6">
        <f>SUM(F371:F372)</f>
        <v>0</v>
      </c>
      <c r="G373" s="6">
        <f>SUM(G371:G372)</f>
        <v>0</v>
      </c>
      <c r="H373" s="7">
        <f>(E373-D373)</f>
        <v>0</v>
      </c>
      <c r="I373" s="8">
        <f>IF(AND(D373=0,E373=0),0,IF(AND(D373=0,E373&gt;0),E373/100,((E373-D373)/D373)))</f>
        <v>0</v>
      </c>
    </row>
    <row r="374" spans="1:9" ht="15" customHeight="1">
      <c r="A374" s="4"/>
      <c r="B374" s="5"/>
      <c r="C374" s="6"/>
      <c r="D374" s="18"/>
      <c r="E374" s="6"/>
      <c r="F374" s="6"/>
      <c r="G374" s="6"/>
      <c r="H374" s="7"/>
      <c r="I374" s="8"/>
    </row>
    <row r="375" spans="1:9" s="30" customFormat="1" ht="15" customHeight="1">
      <c r="A375" s="13" t="s">
        <v>324</v>
      </c>
      <c r="B375" s="23"/>
      <c r="C375" s="26">
        <f>SUM(C366,C370,C373)</f>
        <v>156303</v>
      </c>
      <c r="D375" s="26">
        <f>SUM(D366,D370,D373)</f>
        <v>142500</v>
      </c>
      <c r="E375" s="26">
        <f>SUM(E366,E370,E373)</f>
        <v>142500</v>
      </c>
      <c r="F375" s="26">
        <f>SUM(F366,F370,F373)</f>
        <v>0</v>
      </c>
      <c r="G375" s="26">
        <f>SUM(G366,G370,G373)</f>
        <v>0</v>
      </c>
      <c r="H375" s="28">
        <f>(E375-D375)</f>
        <v>0</v>
      </c>
      <c r="I375" s="29">
        <f>IF(AND(D375=0,E375=0),0,IF(AND(D375=0,E375&gt;0),E375/100,((E375-D375)/D375)))</f>
        <v>0</v>
      </c>
    </row>
    <row r="376" spans="1:9" ht="15" customHeight="1">
      <c r="A376" s="4"/>
      <c r="B376" s="5"/>
      <c r="C376" s="6"/>
      <c r="D376" s="18"/>
      <c r="E376" s="6"/>
      <c r="F376" s="6"/>
      <c r="G376" s="6"/>
      <c r="H376" s="7"/>
      <c r="I376" s="8"/>
    </row>
    <row r="377" spans="3:9" ht="15" customHeight="1">
      <c r="C377" s="20"/>
      <c r="E377" s="6"/>
      <c r="F377" s="6"/>
      <c r="G377" s="6"/>
      <c r="H377" s="7"/>
      <c r="I377" s="8"/>
    </row>
    <row r="378" spans="1:9" ht="15" customHeight="1">
      <c r="A378" s="13"/>
      <c r="C378" s="6"/>
      <c r="E378" s="6"/>
      <c r="F378" s="6"/>
      <c r="G378" s="6"/>
      <c r="H378" s="7"/>
      <c r="I378" s="8"/>
    </row>
    <row r="379" spans="3:9" ht="15" customHeight="1">
      <c r="C379" s="6"/>
      <c r="E379" s="6"/>
      <c r="F379" s="6"/>
      <c r="G379" s="6"/>
      <c r="H379" s="7"/>
      <c r="I379" s="8"/>
    </row>
    <row r="380" spans="2:7" ht="15" customHeight="1" thickBot="1">
      <c r="B380" s="8"/>
      <c r="C380" s="57" t="s">
        <v>277</v>
      </c>
      <c r="D380" s="57"/>
      <c r="E380" s="57"/>
      <c r="F380" s="57"/>
      <c r="G380" s="57"/>
    </row>
    <row r="381" spans="3:9" ht="15" customHeight="1" thickTop="1">
      <c r="C381" s="20"/>
      <c r="E381" s="6"/>
      <c r="F381" s="6"/>
      <c r="G381" s="6"/>
      <c r="H381" s="7"/>
      <c r="I381" s="8"/>
    </row>
    <row r="382" spans="1:9" ht="15" customHeight="1">
      <c r="A382" s="30" t="s">
        <v>66</v>
      </c>
      <c r="B382" s="5"/>
      <c r="C382" s="6"/>
      <c r="E382" s="6"/>
      <c r="F382" s="6"/>
      <c r="G382" s="6"/>
      <c r="H382" s="7"/>
      <c r="I382" s="8"/>
    </row>
    <row r="383" spans="1:9" ht="15" customHeight="1">
      <c r="A383" s="1" t="s">
        <v>327</v>
      </c>
      <c r="B383" s="5" t="s">
        <v>292</v>
      </c>
      <c r="C383" s="6">
        <v>6240</v>
      </c>
      <c r="D383" s="6">
        <v>10000</v>
      </c>
      <c r="E383" s="6">
        <v>10000</v>
      </c>
      <c r="F383" s="6">
        <v>0</v>
      </c>
      <c r="G383" s="6" t="s">
        <v>365</v>
      </c>
      <c r="H383" s="6"/>
      <c r="I383" s="6"/>
    </row>
    <row r="384" spans="1:9" s="30" customFormat="1" ht="15" customHeight="1">
      <c r="A384" s="4" t="s">
        <v>341</v>
      </c>
      <c r="B384" s="23"/>
      <c r="C384" s="26">
        <f>SUM(C382:C383)</f>
        <v>6240</v>
      </c>
      <c r="D384" s="27">
        <f>SUM(D382:D383)</f>
        <v>10000</v>
      </c>
      <c r="E384" s="26">
        <f>SUM(E382:E383)</f>
        <v>10000</v>
      </c>
      <c r="F384" s="26">
        <f>SUM(F382:F383)</f>
        <v>0</v>
      </c>
      <c r="G384" s="26" t="s">
        <v>365</v>
      </c>
      <c r="H384" s="28">
        <f>(E384-D384)</f>
        <v>0</v>
      </c>
      <c r="I384" s="29">
        <f>IF(AND(D384=0,E384=0),0,IF(AND(D384=0,E384&gt;0),E384/100,((E384-D384)/D384)))</f>
        <v>0</v>
      </c>
    </row>
    <row r="385" spans="3:9" ht="15" customHeight="1">
      <c r="C385" s="20"/>
      <c r="E385" s="6"/>
      <c r="F385" s="6"/>
      <c r="G385" s="6"/>
      <c r="H385" s="7"/>
      <c r="I385" s="8"/>
    </row>
    <row r="386" spans="1:9" s="30" customFormat="1" ht="15" customHeight="1">
      <c r="A386" s="13" t="s">
        <v>342</v>
      </c>
      <c r="B386" s="23"/>
      <c r="C386" s="26">
        <v>6687</v>
      </c>
      <c r="D386" s="27">
        <v>10000</v>
      </c>
      <c r="E386" s="26">
        <v>10000</v>
      </c>
      <c r="F386" s="26">
        <v>0</v>
      </c>
      <c r="G386" s="26" t="s">
        <v>365</v>
      </c>
      <c r="H386" s="28">
        <f>(E386-D386)</f>
        <v>0</v>
      </c>
      <c r="I386" s="29">
        <f>IF(AND(D386=0,E386=0),0,IF(AND(D386=0,E386&gt;0),E386/100,((E386-D386)/D386)))</f>
        <v>0</v>
      </c>
    </row>
    <row r="387" spans="3:9" ht="15" customHeight="1">
      <c r="C387" s="20"/>
      <c r="E387" s="6"/>
      <c r="F387" s="6"/>
      <c r="G387" s="6"/>
      <c r="H387" s="7"/>
      <c r="I387" s="8"/>
    </row>
    <row r="388" spans="1:9" ht="15" customHeight="1">
      <c r="A388" s="13"/>
      <c r="C388" s="20"/>
      <c r="E388" s="6"/>
      <c r="F388" s="6"/>
      <c r="G388" s="6"/>
      <c r="H388" s="7"/>
      <c r="I388" s="8"/>
    </row>
    <row r="389" spans="3:9" ht="15" customHeight="1">
      <c r="C389" s="6"/>
      <c r="E389" s="6"/>
      <c r="F389" s="6"/>
      <c r="G389" s="6"/>
      <c r="H389" s="7"/>
      <c r="I389" s="8"/>
    </row>
    <row r="390" spans="2:7" ht="15" customHeight="1" thickBot="1">
      <c r="B390" s="8"/>
      <c r="C390" s="58" t="s">
        <v>272</v>
      </c>
      <c r="D390" s="58"/>
      <c r="E390" s="58"/>
      <c r="F390" s="58"/>
      <c r="G390" s="58"/>
    </row>
    <row r="391" spans="3:9" ht="15" customHeight="1" thickTop="1">
      <c r="C391" s="20"/>
      <c r="E391" s="6"/>
      <c r="F391" s="6"/>
      <c r="G391" s="6"/>
      <c r="H391" s="7"/>
      <c r="I391" s="8"/>
    </row>
    <row r="392" spans="1:9" ht="15" customHeight="1">
      <c r="A392" s="30" t="s">
        <v>66</v>
      </c>
      <c r="B392" s="5"/>
      <c r="C392" s="6"/>
      <c r="E392" s="6"/>
      <c r="F392" s="6"/>
      <c r="G392" s="6"/>
      <c r="H392" s="7"/>
      <c r="I392" s="8"/>
    </row>
    <row r="393" spans="1:9" ht="15" customHeight="1">
      <c r="A393" s="1" t="s">
        <v>327</v>
      </c>
      <c r="B393" s="5" t="s">
        <v>293</v>
      </c>
      <c r="C393" s="6">
        <v>77000</v>
      </c>
      <c r="D393" s="6">
        <v>78500</v>
      </c>
      <c r="E393" s="6">
        <v>80000</v>
      </c>
      <c r="F393" s="6">
        <v>0</v>
      </c>
      <c r="G393" s="6" t="s">
        <v>365</v>
      </c>
      <c r="H393" s="6"/>
      <c r="I393" s="6"/>
    </row>
    <row r="394" spans="1:9" ht="15" customHeight="1">
      <c r="A394" s="13"/>
      <c r="C394" s="6"/>
      <c r="E394" s="6"/>
      <c r="F394" s="6"/>
      <c r="G394" s="6"/>
      <c r="H394" s="7"/>
      <c r="I394" s="8"/>
    </row>
    <row r="395" spans="1:9" s="30" customFormat="1" ht="15" customHeight="1">
      <c r="A395" s="4" t="s">
        <v>341</v>
      </c>
      <c r="B395" s="23"/>
      <c r="C395" s="26">
        <f>SUM(C392:C394)</f>
        <v>77000</v>
      </c>
      <c r="D395" s="27">
        <f>SUM(D392:D394)</f>
        <v>78500</v>
      </c>
      <c r="E395" s="26">
        <v>80000</v>
      </c>
      <c r="F395" s="26">
        <v>0</v>
      </c>
      <c r="G395" s="26" t="s">
        <v>365</v>
      </c>
      <c r="H395" s="28">
        <f>(E395-D395)</f>
        <v>1500</v>
      </c>
      <c r="I395" s="29">
        <f>IF(AND(D395=0,E395=0),0,IF(AND(D395=0,E395&gt;0),E395/100,((E395-D395)/D395)))</f>
        <v>0.01910828025477707</v>
      </c>
    </row>
    <row r="396" spans="3:9" ht="15" customHeight="1">
      <c r="C396" s="20"/>
      <c r="E396" s="6"/>
      <c r="F396" s="6"/>
      <c r="G396" s="6"/>
      <c r="H396" s="7"/>
      <c r="I396" s="8"/>
    </row>
    <row r="397" spans="1:9" s="30" customFormat="1" ht="15" customHeight="1">
      <c r="A397" s="13" t="s">
        <v>342</v>
      </c>
      <c r="B397" s="23"/>
      <c r="C397" s="26">
        <v>77000</v>
      </c>
      <c r="D397" s="27">
        <v>78500</v>
      </c>
      <c r="E397" s="26">
        <v>80000</v>
      </c>
      <c r="F397" s="26">
        <v>0</v>
      </c>
      <c r="G397" s="26" t="s">
        <v>365</v>
      </c>
      <c r="H397" s="28">
        <f>(E397-D397)</f>
        <v>1500</v>
      </c>
      <c r="I397" s="29">
        <f>IF(AND(D397=0,E397=0),0,IF(AND(D397=0,E397&gt;0),E397/100,((E397-D397)/D397)))</f>
        <v>0.01910828025477707</v>
      </c>
    </row>
    <row r="398" spans="3:9" ht="15" customHeight="1">
      <c r="C398" s="20"/>
      <c r="E398" s="6"/>
      <c r="F398" s="6"/>
      <c r="G398" s="6"/>
      <c r="H398" s="7"/>
      <c r="I398" s="8"/>
    </row>
    <row r="399" spans="1:9" ht="15" customHeight="1">
      <c r="A399" s="13"/>
      <c r="C399" s="20"/>
      <c r="E399" s="6"/>
      <c r="F399" s="6"/>
      <c r="G399" s="6"/>
      <c r="H399" s="7"/>
      <c r="I399" s="8"/>
    </row>
    <row r="400" spans="3:9" ht="15" customHeight="1">
      <c r="C400" s="6"/>
      <c r="E400" s="6"/>
      <c r="F400" s="6"/>
      <c r="G400" s="6"/>
      <c r="H400" s="7"/>
      <c r="I400" s="8"/>
    </row>
    <row r="401" spans="3:9" ht="15" customHeight="1">
      <c r="C401" s="6"/>
      <c r="E401" s="6"/>
      <c r="F401" s="6"/>
      <c r="G401" s="6"/>
      <c r="H401" s="7"/>
      <c r="I401" s="8"/>
    </row>
    <row r="402" ht="15" customHeight="1">
      <c r="F402" s="6"/>
    </row>
    <row r="405" ht="12.75" hidden="1"/>
  </sheetData>
  <sheetProtection/>
  <mergeCells count="6">
    <mergeCell ref="C380:G380"/>
    <mergeCell ref="C390:G390"/>
    <mergeCell ref="C5:G5"/>
    <mergeCell ref="C263:G263"/>
    <mergeCell ref="C313:G313"/>
    <mergeCell ref="C356:G356"/>
  </mergeCells>
  <printOptions horizontalCentered="1"/>
  <pageMargins left="0.25" right="0.25" top="1" bottom="0.57" header="0.5" footer="0.5"/>
  <pageSetup firstPageNumber="2" useFirstPageNumber="1" fitToHeight="0" horizontalDpi="300" verticalDpi="300" orientation="portrait" scale="79" r:id="rId1"/>
  <headerFooter alignWithMargins="0">
    <oddHeader>&amp;C&amp;"Courier,Bold"TOWN OF NORTH HUDSON
 BUDGET 2017</oddHeader>
    <oddFooter>&amp;L&amp;"Arial,Regular"&amp;D&amp;R&amp;"Arial,Regular"Page &amp;P</oddFooter>
  </headerFooter>
  <rowBreaks count="8" manualBreakCount="8">
    <brk id="47" max="255" man="1"/>
    <brk id="93" max="255" man="1"/>
    <brk id="192" max="255" man="1"/>
    <brk id="233" max="255" man="1"/>
    <brk id="261" max="255" man="1"/>
    <brk id="311" max="255" man="1"/>
    <brk id="354" max="255" man="1"/>
    <brk id="3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36"/>
  <sheetViews>
    <sheetView showRowColHeaders="0" view="pageLayout" workbookViewId="0" topLeftCell="A3">
      <selection activeCell="D33" sqref="D33"/>
    </sheetView>
  </sheetViews>
  <sheetFormatPr defaultColWidth="9.00390625" defaultRowHeight="12.75"/>
  <cols>
    <col min="2" max="2" width="23.625" style="0" customWidth="1"/>
    <col min="3" max="3" width="4.125" style="0" customWidth="1"/>
    <col min="4" max="4" width="9.375" style="0" customWidth="1"/>
  </cols>
  <sheetData>
    <row r="3" spans="4:12" s="1" customFormat="1" ht="12" customHeight="1">
      <c r="D3" s="6"/>
      <c r="E3" s="6"/>
      <c r="F3" s="6"/>
      <c r="G3" s="6"/>
      <c r="H3" s="7"/>
      <c r="I3" s="8"/>
      <c r="J3" s="6"/>
      <c r="K3" s="6"/>
      <c r="L3" s="6"/>
    </row>
    <row r="4" spans="4:12" s="1" customFormat="1" ht="12" customHeight="1">
      <c r="D4" s="6"/>
      <c r="E4" s="6"/>
      <c r="F4" s="6"/>
      <c r="G4" s="6"/>
      <c r="H4" s="7"/>
      <c r="I4" s="8"/>
      <c r="J4" s="6"/>
      <c r="K4" s="6"/>
      <c r="L4" s="6"/>
    </row>
    <row r="5" spans="4:12" s="1" customFormat="1" ht="12" customHeight="1">
      <c r="D5" s="6"/>
      <c r="E5" s="6"/>
      <c r="F5" s="6"/>
      <c r="G5" s="6"/>
      <c r="H5" s="7"/>
      <c r="I5" s="8"/>
      <c r="J5" s="6"/>
      <c r="K5" s="6"/>
      <c r="L5" s="6"/>
    </row>
    <row r="6" spans="1:12" s="1" customFormat="1" ht="12" customHeight="1">
      <c r="A6" s="62" t="s">
        <v>205</v>
      </c>
      <c r="B6" s="62"/>
      <c r="C6" s="62"/>
      <c r="D6" s="62"/>
      <c r="E6" s="62"/>
      <c r="F6" s="6"/>
      <c r="G6" s="6"/>
      <c r="H6" s="7"/>
      <c r="I6" s="8"/>
      <c r="J6" s="6"/>
      <c r="K6" s="6"/>
      <c r="L6" s="6"/>
    </row>
    <row r="7" spans="4:12" s="1" customFormat="1" ht="12" customHeight="1">
      <c r="D7" s="6"/>
      <c r="E7" s="6"/>
      <c r="F7" s="6"/>
      <c r="G7" s="6"/>
      <c r="H7" s="7"/>
      <c r="I7" s="8"/>
      <c r="J7" s="6"/>
      <c r="K7" s="6"/>
      <c r="L7" s="6"/>
    </row>
    <row r="8" spans="4:12" s="1" customFormat="1" ht="12" customHeight="1">
      <c r="D8" s="6"/>
      <c r="E8" s="6"/>
      <c r="F8" s="6"/>
      <c r="G8" s="6"/>
      <c r="H8" s="7"/>
      <c r="I8" s="8"/>
      <c r="J8" s="6"/>
      <c r="K8" s="6"/>
      <c r="L8" s="6"/>
    </row>
    <row r="9" spans="4:12" s="1" customFormat="1" ht="12" customHeight="1">
      <c r="D9" s="6"/>
      <c r="E9" s="6"/>
      <c r="F9" s="6"/>
      <c r="G9" s="6"/>
      <c r="H9" s="7"/>
      <c r="I9" s="8"/>
      <c r="J9" s="6"/>
      <c r="K9" s="6"/>
      <c r="L9" s="6"/>
    </row>
    <row r="10" spans="2:12" s="1" customFormat="1" ht="12" customHeight="1">
      <c r="B10" s="36" t="s">
        <v>204</v>
      </c>
      <c r="C10" s="3"/>
      <c r="D10" s="37" t="s">
        <v>73</v>
      </c>
      <c r="E10" s="6"/>
      <c r="F10" s="6"/>
      <c r="G10" s="6"/>
      <c r="H10" s="7"/>
      <c r="I10" s="8"/>
      <c r="J10" s="6"/>
      <c r="K10" s="6"/>
      <c r="L10" s="6"/>
    </row>
    <row r="11" spans="2:12" s="1" customFormat="1" ht="12" customHeight="1">
      <c r="B11" s="4"/>
      <c r="C11" s="4"/>
      <c r="D11" s="20"/>
      <c r="E11" s="6"/>
      <c r="F11" s="6"/>
      <c r="G11" s="6"/>
      <c r="H11" s="7"/>
      <c r="I11" s="8"/>
      <c r="J11" s="6"/>
      <c r="K11" s="6"/>
      <c r="L11" s="6"/>
    </row>
    <row r="12" spans="4:12" s="1" customFormat="1" ht="12" customHeight="1">
      <c r="D12" s="6"/>
      <c r="E12" s="6"/>
      <c r="F12" s="6"/>
      <c r="G12" s="6"/>
      <c r="H12" s="7"/>
      <c r="I12" s="8"/>
      <c r="J12" s="6"/>
      <c r="K12" s="6"/>
      <c r="L12" s="6"/>
    </row>
    <row r="13" spans="2:12" s="1" customFormat="1" ht="12" customHeight="1">
      <c r="B13" s="4" t="s">
        <v>74</v>
      </c>
      <c r="C13" s="3" t="s">
        <v>206</v>
      </c>
      <c r="D13" s="51">
        <v>20400</v>
      </c>
      <c r="E13" s="6"/>
      <c r="F13" s="6"/>
      <c r="G13" s="6"/>
      <c r="H13" s="7"/>
      <c r="I13" s="8"/>
      <c r="J13" s="6"/>
      <c r="K13" s="6"/>
      <c r="L13" s="6"/>
    </row>
    <row r="14" spans="3:12" s="1" customFormat="1" ht="12" customHeight="1">
      <c r="C14" s="33"/>
      <c r="D14" s="51"/>
      <c r="E14" s="6"/>
      <c r="F14" s="6"/>
      <c r="G14" s="6"/>
      <c r="H14" s="7"/>
      <c r="I14" s="8"/>
      <c r="J14" s="6"/>
      <c r="K14" s="6"/>
      <c r="L14" s="6"/>
    </row>
    <row r="15" spans="2:12" s="1" customFormat="1" ht="12" customHeight="1">
      <c r="B15" s="4" t="s">
        <v>75</v>
      </c>
      <c r="C15" s="3" t="s">
        <v>206</v>
      </c>
      <c r="D15" s="51">
        <v>43700</v>
      </c>
      <c r="E15" s="6"/>
      <c r="F15" s="6"/>
      <c r="G15" s="6"/>
      <c r="H15" s="7"/>
      <c r="I15" s="8"/>
      <c r="J15" s="6"/>
      <c r="K15" s="6"/>
      <c r="L15" s="6"/>
    </row>
    <row r="16" spans="3:12" s="1" customFormat="1" ht="12" customHeight="1">
      <c r="C16" s="33"/>
      <c r="D16" s="51"/>
      <c r="E16" s="6"/>
      <c r="F16" s="6"/>
      <c r="G16" s="6"/>
      <c r="H16" s="7"/>
      <c r="I16" s="8"/>
      <c r="J16" s="6"/>
      <c r="K16" s="6"/>
      <c r="L16" s="6"/>
    </row>
    <row r="17" spans="2:12" s="1" customFormat="1" ht="12" customHeight="1">
      <c r="B17" s="4" t="s">
        <v>76</v>
      </c>
      <c r="C17" s="3" t="s">
        <v>206</v>
      </c>
      <c r="D17" s="51">
        <v>4800</v>
      </c>
      <c r="E17" s="6"/>
      <c r="F17" s="6"/>
      <c r="G17" s="6"/>
      <c r="H17" s="7"/>
      <c r="I17" s="8"/>
      <c r="J17" s="6"/>
      <c r="K17" s="6"/>
      <c r="L17" s="6"/>
    </row>
    <row r="18" spans="3:12" s="1" customFormat="1" ht="12" customHeight="1">
      <c r="C18" s="33"/>
      <c r="D18" s="51"/>
      <c r="E18" s="6"/>
      <c r="F18" s="6"/>
      <c r="G18" s="6"/>
      <c r="H18" s="7"/>
      <c r="I18" s="8"/>
      <c r="J18" s="6"/>
      <c r="K18" s="6"/>
      <c r="L18" s="6"/>
    </row>
    <row r="19" spans="2:12" s="1" customFormat="1" ht="12" customHeight="1">
      <c r="B19" s="4" t="s">
        <v>76</v>
      </c>
      <c r="C19" s="3" t="s">
        <v>206</v>
      </c>
      <c r="D19" s="51">
        <v>4800</v>
      </c>
      <c r="E19" s="6"/>
      <c r="F19" s="6"/>
      <c r="G19" s="6"/>
      <c r="H19" s="7"/>
      <c r="I19" s="8"/>
      <c r="J19" s="6"/>
      <c r="K19" s="6"/>
      <c r="L19" s="6"/>
    </row>
    <row r="20" spans="3:12" s="1" customFormat="1" ht="12" customHeight="1">
      <c r="C20" s="33"/>
      <c r="D20" s="51"/>
      <c r="E20" s="6"/>
      <c r="F20" s="6"/>
      <c r="G20" s="6"/>
      <c r="H20" s="7"/>
      <c r="I20" s="8"/>
      <c r="J20" s="6"/>
      <c r="K20" s="6"/>
      <c r="L20" s="6"/>
    </row>
    <row r="21" spans="2:12" s="1" customFormat="1" ht="12" customHeight="1">
      <c r="B21" s="4" t="s">
        <v>76</v>
      </c>
      <c r="C21" s="3" t="s">
        <v>206</v>
      </c>
      <c r="D21" s="51">
        <v>4800</v>
      </c>
      <c r="E21" s="6"/>
      <c r="F21" s="6"/>
      <c r="G21" s="6"/>
      <c r="H21" s="7"/>
      <c r="I21" s="8"/>
      <c r="J21" s="6"/>
      <c r="K21" s="6"/>
      <c r="L21" s="6"/>
    </row>
    <row r="22" spans="3:12" s="1" customFormat="1" ht="12" customHeight="1">
      <c r="C22" s="33"/>
      <c r="D22" s="51"/>
      <c r="E22" s="6"/>
      <c r="F22" s="6"/>
      <c r="G22" s="6"/>
      <c r="H22" s="7"/>
      <c r="I22" s="8"/>
      <c r="J22" s="6"/>
      <c r="K22" s="6"/>
      <c r="L22" s="6"/>
    </row>
    <row r="23" spans="2:12" s="1" customFormat="1" ht="12" customHeight="1">
      <c r="B23" s="4" t="s">
        <v>76</v>
      </c>
      <c r="C23" s="3" t="s">
        <v>206</v>
      </c>
      <c r="D23" s="51">
        <v>4800</v>
      </c>
      <c r="E23" s="6"/>
      <c r="F23" s="6"/>
      <c r="G23" s="6"/>
      <c r="H23" s="7"/>
      <c r="I23" s="8"/>
      <c r="J23" s="6"/>
      <c r="K23" s="6"/>
      <c r="L23" s="6"/>
    </row>
    <row r="24" spans="3:12" s="1" customFormat="1" ht="12" customHeight="1">
      <c r="C24" s="33"/>
      <c r="D24" s="51"/>
      <c r="E24" s="6"/>
      <c r="F24" s="6"/>
      <c r="G24" s="6"/>
      <c r="H24" s="7"/>
      <c r="I24" s="8"/>
      <c r="J24" s="6"/>
      <c r="K24" s="6"/>
      <c r="L24" s="6"/>
    </row>
    <row r="25" spans="2:12" s="1" customFormat="1" ht="12" customHeight="1">
      <c r="B25" s="4" t="s">
        <v>310</v>
      </c>
      <c r="C25" s="3" t="s">
        <v>206</v>
      </c>
      <c r="D25" s="51">
        <v>22050</v>
      </c>
      <c r="E25" s="6"/>
      <c r="F25" s="6"/>
      <c r="G25" s="6"/>
      <c r="H25" s="7"/>
      <c r="I25" s="8"/>
      <c r="J25" s="6"/>
      <c r="K25" s="6"/>
      <c r="L25" s="6"/>
    </row>
    <row r="26" spans="3:12" s="1" customFormat="1" ht="12" customHeight="1">
      <c r="C26" s="33"/>
      <c r="D26" s="51"/>
      <c r="E26" s="6"/>
      <c r="F26" s="6"/>
      <c r="G26" s="6"/>
      <c r="H26" s="7"/>
      <c r="I26" s="8"/>
      <c r="J26" s="6"/>
      <c r="K26" s="6"/>
      <c r="L26" s="6"/>
    </row>
    <row r="27" spans="2:12" s="1" customFormat="1" ht="12" customHeight="1">
      <c r="B27" s="4" t="s">
        <v>77</v>
      </c>
      <c r="C27" s="3" t="s">
        <v>206</v>
      </c>
      <c r="D27" s="51">
        <v>9305</v>
      </c>
      <c r="E27" s="6"/>
      <c r="F27" s="6"/>
      <c r="G27" s="6"/>
      <c r="H27" s="7"/>
      <c r="I27" s="8"/>
      <c r="J27" s="6"/>
      <c r="K27" s="6"/>
      <c r="L27" s="6"/>
    </row>
    <row r="28" spans="2:12" s="1" customFormat="1" ht="12" customHeight="1">
      <c r="B28" s="4"/>
      <c r="C28" s="3"/>
      <c r="D28" s="51"/>
      <c r="E28" s="6"/>
      <c r="F28" s="6"/>
      <c r="G28" s="6"/>
      <c r="H28" s="7"/>
      <c r="I28" s="8"/>
      <c r="J28" s="6"/>
      <c r="K28" s="6"/>
      <c r="L28" s="6"/>
    </row>
    <row r="29" spans="2:12" s="1" customFormat="1" ht="12" customHeight="1">
      <c r="B29" s="4" t="s">
        <v>282</v>
      </c>
      <c r="C29" s="3" t="s">
        <v>283</v>
      </c>
      <c r="D29" s="51">
        <v>5100</v>
      </c>
      <c r="E29" s="6"/>
      <c r="F29" s="6"/>
      <c r="G29" s="6"/>
      <c r="H29" s="7"/>
      <c r="I29" s="8"/>
      <c r="J29" s="6"/>
      <c r="K29" s="6"/>
      <c r="L29" s="6"/>
    </row>
    <row r="30" spans="3:12" s="1" customFormat="1" ht="12" customHeight="1">
      <c r="C30" s="33"/>
      <c r="D30" s="51"/>
      <c r="E30" s="6"/>
      <c r="F30" s="6"/>
      <c r="G30" s="6"/>
      <c r="H30" s="7"/>
      <c r="I30" s="8"/>
      <c r="J30" s="6"/>
      <c r="K30" s="6"/>
      <c r="L30" s="6"/>
    </row>
    <row r="31" spans="2:12" s="1" customFormat="1" ht="12" customHeight="1">
      <c r="B31" s="4" t="s">
        <v>78</v>
      </c>
      <c r="C31" s="3" t="s">
        <v>206</v>
      </c>
      <c r="D31" s="51">
        <v>9025</v>
      </c>
      <c r="E31" s="6"/>
      <c r="F31" s="6"/>
      <c r="G31" s="6"/>
      <c r="H31" s="7"/>
      <c r="I31" s="8"/>
      <c r="J31" s="6"/>
      <c r="K31" s="6"/>
      <c r="L31" s="6"/>
    </row>
    <row r="32" spans="3:12" s="1" customFormat="1" ht="12" customHeight="1">
      <c r="C32" s="33"/>
      <c r="D32" s="51"/>
      <c r="E32" s="6"/>
      <c r="F32" s="6"/>
      <c r="G32" s="6"/>
      <c r="H32" s="7"/>
      <c r="I32" s="8"/>
      <c r="J32" s="6"/>
      <c r="K32" s="6"/>
      <c r="L32" s="6"/>
    </row>
    <row r="33" spans="2:12" s="1" customFormat="1" ht="12" customHeight="1">
      <c r="B33" s="4" t="s">
        <v>79</v>
      </c>
      <c r="C33" s="3" t="s">
        <v>206</v>
      </c>
      <c r="D33" s="51">
        <v>5600</v>
      </c>
      <c r="E33" s="6"/>
      <c r="F33" s="6"/>
      <c r="G33" s="6"/>
      <c r="H33" s="7"/>
      <c r="I33" s="8"/>
      <c r="J33" s="6"/>
      <c r="K33" s="6"/>
      <c r="L33" s="6"/>
    </row>
    <row r="34" spans="3:12" s="1" customFormat="1" ht="12" customHeight="1">
      <c r="C34" s="33"/>
      <c r="D34" s="51"/>
      <c r="E34" s="6"/>
      <c r="F34" s="6"/>
      <c r="G34" s="6"/>
      <c r="H34" s="7"/>
      <c r="I34" s="8"/>
      <c r="J34" s="6"/>
      <c r="K34" s="6"/>
      <c r="L34" s="6"/>
    </row>
    <row r="35" spans="2:12" s="1" customFormat="1" ht="12" customHeight="1">
      <c r="B35" s="4" t="s">
        <v>79</v>
      </c>
      <c r="C35" s="3" t="s">
        <v>206</v>
      </c>
      <c r="D35" s="51">
        <v>5600</v>
      </c>
      <c r="E35" s="6"/>
      <c r="F35" s="6"/>
      <c r="G35" s="6"/>
      <c r="H35" s="15"/>
      <c r="I35" s="19"/>
      <c r="J35" s="6"/>
      <c r="K35" s="6"/>
      <c r="L35" s="6"/>
    </row>
    <row r="36" spans="2:4" ht="12">
      <c r="B36" s="38"/>
      <c r="C36" s="38"/>
      <c r="D36" s="38"/>
    </row>
  </sheetData>
  <sheetProtection/>
  <mergeCells count="1">
    <mergeCell ref="A6:E6"/>
  </mergeCells>
  <printOptions horizontalCentered="1"/>
  <pageMargins left="0.5" right="0.5" top="1" bottom="1" header="0.5" footer="0.5"/>
  <pageSetup firstPageNumber="12" useFirstPageNumber="1" orientation="portrait" scale="85" r:id="rId1"/>
  <headerFooter alignWithMargins="0">
    <oddHeader>&amp;C&amp;"Arial,Bold"TOWN OF NORTH HUDSON
2018
 BUDGET</oddHeader>
    <oddFooter>&amp;L&amp;"Arial,Regular"&amp;D&amp;R&amp;"Arial,Regular"Page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North Hudson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Hudson Budget 2002</dc:title>
  <dc:subject/>
  <dc:creator>Bob</dc:creator>
  <cp:keywords/>
  <dc:description/>
  <cp:lastModifiedBy>Windows User</cp:lastModifiedBy>
  <cp:lastPrinted>2017-10-04T13:08:22Z</cp:lastPrinted>
  <dcterms:created xsi:type="dcterms:W3CDTF">2000-04-10T13:18:53Z</dcterms:created>
  <dcterms:modified xsi:type="dcterms:W3CDTF">2017-10-18T13:12:03Z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